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trx-fs-cls.lacsd.org\folderredirection$\mmcrea\Desktop\IW INTERNET UPDATES\Monica Sell\"/>
    </mc:Choice>
  </mc:AlternateContent>
  <xr:revisionPtr revIDLastSave="0" documentId="8_{BAE64ED0-26D0-4567-BB11-F6AADA57793F}" xr6:coauthVersionLast="47" xr6:coauthVersionMax="47" xr10:uidLastSave="{00000000-0000-0000-0000-000000000000}"/>
  <workbookProtection workbookAlgorithmName="SHA-512" workbookHashValue="tq6aVcGJy2LmbbvHzG79LmLWuR4BQF8H9JSvU82rP5xT5Zbbrqr7pK5iDNgCjF26Fnu2kVtdCOUQ+xNz4IaACg==" workbookSaltValue="MgtcrYv/TR1hVZb/D+A4Cg==" workbookSpinCount="100000" lockStructure="1"/>
  <bookViews>
    <workbookView xWindow="28680" yWindow="-120" windowWidth="29040" windowHeight="15840" tabRatio="946" firstSheet="1" activeTab="1" xr2:uid="{005FAEDD-6975-4415-80C4-496B04C738EF}"/>
  </bookViews>
  <sheets>
    <sheet name="Notes" sheetId="8" state="hidden" r:id="rId1"/>
    <sheet name="Outlier Analysis" sheetId="21" r:id="rId2"/>
    <sheet name="Normal Plots" sheetId="12" r:id="rId3"/>
    <sheet name="Detailed Instructions" sheetId="41" r:id="rId4"/>
    <sheet name="Instructions Flow Chart" sheetId="45" r:id="rId5"/>
    <sheet name="Dixon Lookup Table" sheetId="7" state="hidden" r:id="rId6"/>
    <sheet name="Data Sorting (COD)" sheetId="14" state="hidden" r:id="rId7"/>
    <sheet name="Dixon's Test (COD)" sheetId="29" state="hidden" r:id="rId8"/>
    <sheet name="Rosner's Test (COD)" sheetId="32" state="hidden" r:id="rId9"/>
    <sheet name="Shapiro-Wilk Test (COD)" sheetId="35" state="hidden" r:id="rId10"/>
    <sheet name="Data Sorting (TSS)" sheetId="36" state="hidden" r:id="rId11"/>
    <sheet name="Dixon's Test (TSS)" sheetId="39" state="hidden" r:id="rId12"/>
    <sheet name="Rosner's Test (TSS)" sheetId="38" state="hidden" r:id="rId13"/>
    <sheet name="Shapiro-Wilk Test (TSS)" sheetId="40" state="hidden" r:id="rId14"/>
  </sheets>
  <definedNames>
    <definedName name="_xlnm._FilterDatabase" localSheetId="6" hidden="1">'Data Sorting (COD)'!$B$1:$J$51</definedName>
    <definedName name="_xlnm._FilterDatabase" localSheetId="10" hidden="1">'Data Sorting (TSS)'!$B$1:$J$51</definedName>
    <definedName name="_xlnm._FilterDatabase" localSheetId="1" hidden="1">'Outlier Analysis'!#REF!</definedName>
    <definedName name="COD_X_Values">IF(_xlfn.ANCHORARRAY('Data Sorting (COD)'!$I$2)="",0,IF('Normal Plots'!$K$37="No",_xlfn.ANCHORARRAY('Data Sorting (COD)'!$I$2),_xlfn.ANCHORARRAY('Data Sorting (COD)'!$T$2)))</definedName>
    <definedName name="COD_Y_Values">IF(_xlfn.ANCHORARRAY('Data Sorting (COD)'!$J$2)="",0,IF('Normal Plots'!$K$37="No",_xlfn.ANCHORARRAY('Data Sorting (COD)'!$J$2),_xlfn.ANCHORARRAY('Data Sorting (COD)'!$U$2)))</definedName>
    <definedName name="_xlnm.Print_Area" localSheetId="3">'Detailed Instructions'!$A$1:$N$41</definedName>
    <definedName name="_xlnm.Print_Area" localSheetId="4">'Instructions Flow Chart'!$A$1:$N$43</definedName>
    <definedName name="_xlnm.Print_Area" localSheetId="2">'Normal Plots'!$B$1:$N$40,'Normal Plots'!$P$1:$AB$40</definedName>
    <definedName name="_xlnm.Print_Area" localSheetId="1">'Outlier Analysis'!$A$1:$K$230</definedName>
    <definedName name="_xlnm.Print_Titles" localSheetId="1">'Outlier Analysis'!$1:$12</definedName>
    <definedName name="TSS_X_Values">IF(_xlfn.ANCHORARRAY('Data Sorting (TSS)'!$I$2)="",0,IF('Normal Plots'!$Y$37="No",_xlfn.ANCHORARRAY('Data Sorting (TSS)'!$I$2),_xlfn.ANCHORARRAY('Data Sorting (TSS)'!$T$2)))</definedName>
    <definedName name="TSS_Y_Values">IF(_xlfn.ANCHORARRAY('Data Sorting (TSS)'!$J$2)="",0,IF('Normal Plots'!$Y$37="No",_xlfn.ANCHORARRAY('Data Sorting (TSS)'!$J$2),_xlfn.ANCHORARRAY('Data Sorting (TSS)'!$U$2)))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4" l="1"/>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B2" i="36" a="1"/>
  <c r="B2" i="36" s="1"/>
  <c r="J9" i="21" s="1"/>
  <c r="B2" i="14" a="1"/>
  <c r="B2" i="14" s="1"/>
  <c r="D2" i="14" s="1" a="1"/>
  <c r="E9" i="21" a="1"/>
  <c r="E9" i="21" s="1"/>
  <c r="E10" i="21" a="1"/>
  <c r="E10" i="21" s="1"/>
  <c r="E11" i="21" a="1"/>
  <c r="E11" i="21" s="1"/>
  <c r="F13" i="21"/>
  <c r="A225" i="21"/>
  <c r="E225" i="21"/>
  <c r="F225" i="21"/>
  <c r="G225" i="21"/>
  <c r="A226" i="21"/>
  <c r="E226" i="21"/>
  <c r="F226" i="21"/>
  <c r="G226" i="21"/>
  <c r="E227" i="21"/>
  <c r="F227" i="21"/>
  <c r="G227" i="21"/>
  <c r="A151" i="21"/>
  <c r="E151" i="21"/>
  <c r="F151" i="21"/>
  <c r="G151" i="21"/>
  <c r="A152" i="21"/>
  <c r="E152" i="21"/>
  <c r="F152" i="21"/>
  <c r="G152" i="21"/>
  <c r="A153" i="21"/>
  <c r="E153" i="21"/>
  <c r="F153" i="21"/>
  <c r="G153" i="21"/>
  <c r="A154" i="21"/>
  <c r="E154" i="21"/>
  <c r="F154" i="21"/>
  <c r="G154" i="21"/>
  <c r="A155" i="21"/>
  <c r="E155" i="21"/>
  <c r="F155" i="21"/>
  <c r="G155" i="21"/>
  <c r="A156" i="21"/>
  <c r="E156" i="21"/>
  <c r="F156" i="21"/>
  <c r="G156" i="21"/>
  <c r="A157" i="21"/>
  <c r="E157" i="21"/>
  <c r="F157" i="21"/>
  <c r="G157" i="21"/>
  <c r="A158" i="21"/>
  <c r="E158" i="21"/>
  <c r="F158" i="21"/>
  <c r="G158" i="21"/>
  <c r="A159" i="21"/>
  <c r="E159" i="21"/>
  <c r="F159" i="21"/>
  <c r="G159" i="21"/>
  <c r="A160" i="21"/>
  <c r="E160" i="21"/>
  <c r="F160" i="21"/>
  <c r="G160" i="21"/>
  <c r="A161" i="21"/>
  <c r="E161" i="21"/>
  <c r="F161" i="21"/>
  <c r="G161" i="21"/>
  <c r="A162" i="21"/>
  <c r="E162" i="21"/>
  <c r="F162" i="21"/>
  <c r="G162" i="21"/>
  <c r="A163" i="21"/>
  <c r="E163" i="21"/>
  <c r="F163" i="21"/>
  <c r="G163" i="21"/>
  <c r="A164" i="21"/>
  <c r="E164" i="21"/>
  <c r="F164" i="21"/>
  <c r="G164" i="21"/>
  <c r="A165" i="21"/>
  <c r="E165" i="21"/>
  <c r="F165" i="21"/>
  <c r="G165" i="21"/>
  <c r="A166" i="21"/>
  <c r="E166" i="21"/>
  <c r="F166" i="21"/>
  <c r="G166" i="21"/>
  <c r="A167" i="21"/>
  <c r="E167" i="21"/>
  <c r="F167" i="21"/>
  <c r="G167" i="21"/>
  <c r="A168" i="21"/>
  <c r="E168" i="21"/>
  <c r="F168" i="21"/>
  <c r="G168" i="21"/>
  <c r="A169" i="21"/>
  <c r="E169" i="21"/>
  <c r="F169" i="21"/>
  <c r="G169" i="21"/>
  <c r="A170" i="21"/>
  <c r="E170" i="21"/>
  <c r="F170" i="21"/>
  <c r="G170" i="21"/>
  <c r="A171" i="21"/>
  <c r="E171" i="21"/>
  <c r="F171" i="21"/>
  <c r="G171" i="21"/>
  <c r="A172" i="21"/>
  <c r="E172" i="21"/>
  <c r="F172" i="21"/>
  <c r="G172" i="21"/>
  <c r="A173" i="21"/>
  <c r="E173" i="21"/>
  <c r="F173" i="21"/>
  <c r="G173" i="21"/>
  <c r="A174" i="21"/>
  <c r="E174" i="21"/>
  <c r="F174" i="21"/>
  <c r="G174" i="21"/>
  <c r="A175" i="21"/>
  <c r="E175" i="21"/>
  <c r="F175" i="21"/>
  <c r="G175" i="21"/>
  <c r="A176" i="21"/>
  <c r="E176" i="21"/>
  <c r="F176" i="21"/>
  <c r="G176" i="21"/>
  <c r="A177" i="21"/>
  <c r="E177" i="21"/>
  <c r="F177" i="21"/>
  <c r="G177" i="21"/>
  <c r="A178" i="21"/>
  <c r="E178" i="21"/>
  <c r="F178" i="21"/>
  <c r="G178" i="21"/>
  <c r="A179" i="21"/>
  <c r="E179" i="21"/>
  <c r="F179" i="21"/>
  <c r="G179" i="21"/>
  <c r="A180" i="21"/>
  <c r="E180" i="21"/>
  <c r="F180" i="21"/>
  <c r="G180" i="21"/>
  <c r="A181" i="21"/>
  <c r="E181" i="21"/>
  <c r="F181" i="21"/>
  <c r="G181" i="21"/>
  <c r="A182" i="21"/>
  <c r="E182" i="21"/>
  <c r="F182" i="21"/>
  <c r="G182" i="21"/>
  <c r="A183" i="21"/>
  <c r="E183" i="21"/>
  <c r="F183" i="21"/>
  <c r="G183" i="21"/>
  <c r="A184" i="21"/>
  <c r="E184" i="21"/>
  <c r="F184" i="21"/>
  <c r="G184" i="21"/>
  <c r="A185" i="21"/>
  <c r="E185" i="21"/>
  <c r="F185" i="21"/>
  <c r="G185" i="21"/>
  <c r="A186" i="21"/>
  <c r="E186" i="21"/>
  <c r="F186" i="21"/>
  <c r="G186" i="21"/>
  <c r="A187" i="21"/>
  <c r="E187" i="21"/>
  <c r="F187" i="21"/>
  <c r="G187" i="21"/>
  <c r="A188" i="21"/>
  <c r="E188" i="21"/>
  <c r="F188" i="21"/>
  <c r="G188" i="21"/>
  <c r="A189" i="21"/>
  <c r="E189" i="21"/>
  <c r="F189" i="21"/>
  <c r="G189" i="21"/>
  <c r="A190" i="21"/>
  <c r="E190" i="21"/>
  <c r="F190" i="21"/>
  <c r="G190" i="21"/>
  <c r="A191" i="21"/>
  <c r="E191" i="21"/>
  <c r="F191" i="21"/>
  <c r="G191" i="21"/>
  <c r="A192" i="21"/>
  <c r="E192" i="21"/>
  <c r="F192" i="21"/>
  <c r="G192" i="21"/>
  <c r="A193" i="21"/>
  <c r="E193" i="21"/>
  <c r="F193" i="21"/>
  <c r="G193" i="21"/>
  <c r="A194" i="21"/>
  <c r="E194" i="21"/>
  <c r="F194" i="21"/>
  <c r="G194" i="21"/>
  <c r="A195" i="21"/>
  <c r="E195" i="21"/>
  <c r="F195" i="21"/>
  <c r="G195" i="21"/>
  <c r="A196" i="21"/>
  <c r="E196" i="21"/>
  <c r="F196" i="21"/>
  <c r="G196" i="21"/>
  <c r="A197" i="21"/>
  <c r="E197" i="21"/>
  <c r="F197" i="21"/>
  <c r="G197" i="21"/>
  <c r="A198" i="21"/>
  <c r="E198" i="21"/>
  <c r="F198" i="21"/>
  <c r="G198" i="21"/>
  <c r="A199" i="21"/>
  <c r="E199" i="21"/>
  <c r="F199" i="21"/>
  <c r="G199" i="21"/>
  <c r="A200" i="21"/>
  <c r="E200" i="21"/>
  <c r="F200" i="21"/>
  <c r="G200" i="21"/>
  <c r="A201" i="21"/>
  <c r="E201" i="21"/>
  <c r="F201" i="21"/>
  <c r="G201" i="21"/>
  <c r="A202" i="21"/>
  <c r="E202" i="21"/>
  <c r="F202" i="21"/>
  <c r="G202" i="21"/>
  <c r="A203" i="21"/>
  <c r="E203" i="21"/>
  <c r="F203" i="21"/>
  <c r="G203" i="21"/>
  <c r="A204" i="21"/>
  <c r="E204" i="21"/>
  <c r="F204" i="21"/>
  <c r="G204" i="21"/>
  <c r="A205" i="21"/>
  <c r="E205" i="21"/>
  <c r="F205" i="21"/>
  <c r="G205" i="21"/>
  <c r="A206" i="21"/>
  <c r="E206" i="21"/>
  <c r="F206" i="21"/>
  <c r="G206" i="21"/>
  <c r="A207" i="21"/>
  <c r="E207" i="21"/>
  <c r="F207" i="21"/>
  <c r="G207" i="21"/>
  <c r="A208" i="21"/>
  <c r="E208" i="21"/>
  <c r="F208" i="21"/>
  <c r="G208" i="21"/>
  <c r="A209" i="21"/>
  <c r="E209" i="21"/>
  <c r="F209" i="21"/>
  <c r="G209" i="21"/>
  <c r="A210" i="21"/>
  <c r="E210" i="21"/>
  <c r="F210" i="21"/>
  <c r="G210" i="21"/>
  <c r="A211" i="21"/>
  <c r="E211" i="21"/>
  <c r="F211" i="21"/>
  <c r="G211" i="21"/>
  <c r="E212" i="21"/>
  <c r="A212" i="21" s="1"/>
  <c r="F212" i="21"/>
  <c r="G212" i="21"/>
  <c r="E213" i="21"/>
  <c r="F213" i="21"/>
  <c r="G213" i="21"/>
  <c r="A214" i="21"/>
  <c r="E214" i="21"/>
  <c r="F214" i="21"/>
  <c r="G214" i="21"/>
  <c r="E215" i="21"/>
  <c r="F215" i="21"/>
  <c r="G215" i="21"/>
  <c r="E216" i="21"/>
  <c r="F216" i="21"/>
  <c r="G216" i="21"/>
  <c r="E217" i="21"/>
  <c r="F217" i="21"/>
  <c r="G217" i="21"/>
  <c r="E218" i="21"/>
  <c r="F218" i="21"/>
  <c r="G218" i="21"/>
  <c r="A219" i="21"/>
  <c r="E219" i="21"/>
  <c r="F219" i="21"/>
  <c r="G219" i="21"/>
  <c r="E220" i="21"/>
  <c r="F220" i="21"/>
  <c r="G220" i="21"/>
  <c r="A221" i="21"/>
  <c r="E221" i="21"/>
  <c r="F221" i="21"/>
  <c r="G221" i="21"/>
  <c r="A222" i="21"/>
  <c r="E222" i="21"/>
  <c r="F222" i="21"/>
  <c r="G222" i="21"/>
  <c r="A223" i="21"/>
  <c r="E223" i="21"/>
  <c r="F223" i="21"/>
  <c r="G223" i="21"/>
  <c r="A224" i="21"/>
  <c r="E224" i="21"/>
  <c r="F224" i="21"/>
  <c r="G224" i="21"/>
  <c r="F17" i="21"/>
  <c r="G142" i="21"/>
  <c r="G143" i="21"/>
  <c r="G146" i="21"/>
  <c r="G150" i="21"/>
  <c r="F142" i="21"/>
  <c r="F143" i="21"/>
  <c r="F144" i="21"/>
  <c r="G144" i="21" s="1"/>
  <c r="F145" i="21"/>
  <c r="G145" i="21" s="1"/>
  <c r="F146" i="21"/>
  <c r="F147" i="21"/>
  <c r="G147" i="21" s="1"/>
  <c r="F148" i="21"/>
  <c r="G148" i="21" s="1"/>
  <c r="F149" i="21"/>
  <c r="G149" i="21" s="1"/>
  <c r="F150" i="21"/>
  <c r="F141" i="21"/>
  <c r="E142" i="21"/>
  <c r="E143" i="21"/>
  <c r="E144" i="21"/>
  <c r="E145" i="21"/>
  <c r="E146" i="21"/>
  <c r="E147" i="21"/>
  <c r="E148" i="21"/>
  <c r="E149" i="21"/>
  <c r="E150" i="21"/>
  <c r="E141" i="21"/>
  <c r="A146" i="21"/>
  <c r="A142" i="21"/>
  <c r="A143" i="21"/>
  <c r="A144" i="21"/>
  <c r="A145" i="21"/>
  <c r="A147" i="21"/>
  <c r="A148" i="21"/>
  <c r="A149" i="21"/>
  <c r="A150" i="21"/>
  <c r="A141" i="21"/>
  <c r="E138" i="21"/>
  <c r="F138" i="21"/>
  <c r="E139" i="21"/>
  <c r="F139" i="21"/>
  <c r="E140" i="21"/>
  <c r="F140" i="21"/>
  <c r="E123" i="21"/>
  <c r="F123" i="21"/>
  <c r="E124" i="21"/>
  <c r="F124" i="21"/>
  <c r="E125" i="21"/>
  <c r="F125" i="21"/>
  <c r="E126" i="21"/>
  <c r="F126" i="21"/>
  <c r="E127" i="21"/>
  <c r="F127" i="21"/>
  <c r="E128" i="21"/>
  <c r="F128" i="21"/>
  <c r="E129" i="21"/>
  <c r="F129" i="21"/>
  <c r="E130" i="21"/>
  <c r="F130" i="21"/>
  <c r="E131" i="21"/>
  <c r="F131" i="21"/>
  <c r="E132" i="21"/>
  <c r="F132" i="21"/>
  <c r="E133" i="21"/>
  <c r="F133" i="21"/>
  <c r="E134" i="21"/>
  <c r="F134" i="21"/>
  <c r="E135" i="21"/>
  <c r="F135" i="21"/>
  <c r="E136" i="21"/>
  <c r="F136" i="21"/>
  <c r="E137" i="21"/>
  <c r="F137" i="21"/>
  <c r="E113" i="21"/>
  <c r="F113" i="21"/>
  <c r="E114" i="21"/>
  <c r="F114" i="21"/>
  <c r="E115" i="21"/>
  <c r="F115" i="21"/>
  <c r="E116" i="21"/>
  <c r="F116" i="21"/>
  <c r="E117" i="21"/>
  <c r="F117" i="21"/>
  <c r="E118" i="21"/>
  <c r="F118" i="21"/>
  <c r="E119" i="21"/>
  <c r="F119" i="21"/>
  <c r="E120" i="21"/>
  <c r="F120" i="21"/>
  <c r="E121" i="21"/>
  <c r="F121" i="21"/>
  <c r="E122" i="21"/>
  <c r="F122" i="21"/>
  <c r="F15" i="21"/>
  <c r="F14" i="21"/>
  <c r="G13" i="21"/>
  <c r="E13" i="21"/>
  <c r="A13" i="21" s="1"/>
  <c r="F16"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J8" i="21" l="1"/>
  <c r="D2" i="14"/>
  <c r="A15" i="21"/>
  <c r="A14" i="21"/>
  <c r="A16" i="21"/>
  <c r="A215" i="21"/>
  <c r="A213" i="21"/>
  <c r="A216" i="21"/>
  <c r="A218" i="21"/>
  <c r="A220" i="21"/>
  <c r="A217" i="21"/>
  <c r="A227" i="21"/>
  <c r="G97" i="21"/>
  <c r="G73" i="21"/>
  <c r="G141" i="21"/>
  <c r="G101" i="21"/>
  <c r="G83" i="21"/>
  <c r="G106" i="21"/>
  <c r="G105" i="21"/>
  <c r="G99" i="21"/>
  <c r="G93" i="21"/>
  <c r="G81" i="21"/>
  <c r="G75" i="21"/>
  <c r="G110" i="21"/>
  <c r="G104" i="21"/>
  <c r="G98" i="21"/>
  <c r="G92" i="21"/>
  <c r="G86" i="21"/>
  <c r="G80" i="21"/>
  <c r="G74" i="21"/>
  <c r="G68" i="21"/>
  <c r="G85" i="21"/>
  <c r="G121" i="21"/>
  <c r="G119" i="21"/>
  <c r="G117" i="21"/>
  <c r="G115" i="21"/>
  <c r="G113" i="21"/>
  <c r="G136" i="21"/>
  <c r="G134" i="21"/>
  <c r="G132" i="21"/>
  <c r="G130" i="21"/>
  <c r="G128" i="21"/>
  <c r="G126" i="21"/>
  <c r="G124" i="21"/>
  <c r="G108" i="21"/>
  <c r="G102" i="21"/>
  <c r="G96" i="21"/>
  <c r="G90" i="21"/>
  <c r="G84" i="21"/>
  <c r="G78" i="21"/>
  <c r="G72" i="21"/>
  <c r="G109" i="21"/>
  <c r="G91" i="21"/>
  <c r="G67" i="21"/>
  <c r="G107" i="21"/>
  <c r="G89" i="21"/>
  <c r="G71" i="21"/>
  <c r="G112" i="21"/>
  <c r="G100" i="21"/>
  <c r="G94" i="21"/>
  <c r="G88" i="21"/>
  <c r="G82" i="21"/>
  <c r="G76" i="21"/>
  <c r="G70" i="21"/>
  <c r="G122" i="21"/>
  <c r="G120" i="21"/>
  <c r="G118" i="21"/>
  <c r="G116" i="21"/>
  <c r="G114" i="21"/>
  <c r="G137" i="21"/>
  <c r="G135" i="21"/>
  <c r="G133" i="21"/>
  <c r="G131" i="21"/>
  <c r="G129" i="21"/>
  <c r="G127" i="21"/>
  <c r="G125" i="21"/>
  <c r="G123" i="21"/>
  <c r="G140" i="21"/>
  <c r="G138" i="21"/>
  <c r="G103" i="21"/>
  <c r="G79" i="21"/>
  <c r="G139" i="21"/>
  <c r="G95" i="21"/>
  <c r="G77" i="21"/>
  <c r="G111" i="21"/>
  <c r="G87" i="21"/>
  <c r="G69" i="21"/>
  <c r="A139" i="21"/>
  <c r="A102" i="21"/>
  <c r="A84" i="21"/>
  <c r="A122" i="21"/>
  <c r="A116" i="21"/>
  <c r="A135" i="21"/>
  <c r="A126" i="21"/>
  <c r="A101" i="21"/>
  <c r="A95" i="21"/>
  <c r="A83" i="21"/>
  <c r="A109" i="21"/>
  <c r="A103" i="21"/>
  <c r="A97" i="21"/>
  <c r="A91" i="21"/>
  <c r="A85" i="21"/>
  <c r="A79" i="21"/>
  <c r="A73" i="21"/>
  <c r="A67" i="21"/>
  <c r="A112" i="21"/>
  <c r="A106" i="21"/>
  <c r="A100" i="21"/>
  <c r="A94" i="21"/>
  <c r="A88" i="21"/>
  <c r="A82" i="21"/>
  <c r="A76" i="21"/>
  <c r="A70" i="21"/>
  <c r="A120" i="21"/>
  <c r="A117" i="21"/>
  <c r="A114" i="21"/>
  <c r="A136" i="21"/>
  <c r="A133" i="21"/>
  <c r="A130" i="21"/>
  <c r="A127" i="21"/>
  <c r="A124" i="21"/>
  <c r="A140" i="21"/>
  <c r="A108" i="21"/>
  <c r="A90" i="21"/>
  <c r="A72" i="21"/>
  <c r="A119" i="21"/>
  <c r="A132" i="21"/>
  <c r="A123" i="21"/>
  <c r="A107" i="21"/>
  <c r="A89" i="21"/>
  <c r="A71" i="21"/>
  <c r="A64" i="21"/>
  <c r="A58" i="21"/>
  <c r="A52" i="21"/>
  <c r="A46" i="21"/>
  <c r="A40" i="21"/>
  <c r="A28" i="21"/>
  <c r="A111" i="21"/>
  <c r="A105" i="21"/>
  <c r="A99" i="21"/>
  <c r="A93" i="21"/>
  <c r="A87" i="21"/>
  <c r="A81" i="21"/>
  <c r="A75" i="21"/>
  <c r="A69" i="21"/>
  <c r="A96" i="21"/>
  <c r="A78" i="21"/>
  <c r="A113" i="21"/>
  <c r="A129" i="21"/>
  <c r="A77" i="21"/>
  <c r="A110" i="21"/>
  <c r="A104" i="21"/>
  <c r="A98" i="21"/>
  <c r="A92" i="21"/>
  <c r="A86" i="21"/>
  <c r="A80" i="21"/>
  <c r="A74" i="21"/>
  <c r="A68" i="21"/>
  <c r="A121" i="21"/>
  <c r="A118" i="21"/>
  <c r="A115" i="21"/>
  <c r="A137" i="21"/>
  <c r="A134" i="21"/>
  <c r="A131" i="21"/>
  <c r="A128" i="21"/>
  <c r="A125" i="21"/>
  <c r="A138" i="21"/>
  <c r="A22" i="21"/>
  <c r="A33" i="21"/>
  <c r="A65" i="21"/>
  <c r="A59" i="21"/>
  <c r="A53" i="21"/>
  <c r="A47" i="21"/>
  <c r="A41" i="21"/>
  <c r="A29" i="21"/>
  <c r="A23" i="21"/>
  <c r="A17" i="21"/>
  <c r="A21" i="21"/>
  <c r="A57" i="21"/>
  <c r="A45" i="21"/>
  <c r="A62" i="21"/>
  <c r="A56" i="21"/>
  <c r="A50" i="21"/>
  <c r="A44" i="21"/>
  <c r="A38" i="21"/>
  <c r="A32" i="21"/>
  <c r="A26" i="21"/>
  <c r="A20" i="21"/>
  <c r="A63" i="21"/>
  <c r="A51" i="21"/>
  <c r="A27" i="21"/>
  <c r="A61" i="21"/>
  <c r="A55" i="21"/>
  <c r="A49" i="21"/>
  <c r="A43" i="21"/>
  <c r="A37" i="21"/>
  <c r="A31" i="21"/>
  <c r="A25" i="21"/>
  <c r="A19" i="21"/>
  <c r="A35" i="21"/>
  <c r="A39" i="21"/>
  <c r="A66" i="21"/>
  <c r="A60" i="21"/>
  <c r="A54" i="21"/>
  <c r="A48" i="21"/>
  <c r="A42" i="21"/>
  <c r="A36" i="21"/>
  <c r="A30" i="21"/>
  <c r="A24" i="21"/>
  <c r="A18" i="21"/>
  <c r="A34" i="21"/>
  <c r="G15" i="21"/>
  <c r="G18" i="21"/>
  <c r="D9" i="21"/>
  <c r="G45" i="21"/>
  <c r="G50" i="21"/>
  <c r="G19" i="21"/>
  <c r="G61" i="21"/>
  <c r="G43" i="21"/>
  <c r="G37" i="21"/>
  <c r="G31" i="21"/>
  <c r="G66" i="21"/>
  <c r="G60" i="21"/>
  <c r="G54" i="21"/>
  <c r="G48" i="21"/>
  <c r="G42" i="21"/>
  <c r="G36" i="21"/>
  <c r="G30" i="21"/>
  <c r="G24" i="21"/>
  <c r="G17" i="21"/>
  <c r="G63" i="21"/>
  <c r="G51" i="21"/>
  <c r="G33" i="21"/>
  <c r="G20" i="21"/>
  <c r="G62" i="21"/>
  <c r="G44" i="21"/>
  <c r="G32" i="21"/>
  <c r="G49" i="21"/>
  <c r="G25" i="21"/>
  <c r="G14" i="21"/>
  <c r="G65" i="21"/>
  <c r="G59" i="21"/>
  <c r="G53" i="21"/>
  <c r="G47" i="21"/>
  <c r="G41" i="21"/>
  <c r="G35" i="21"/>
  <c r="G29" i="21"/>
  <c r="G22" i="21"/>
  <c r="G16" i="21"/>
  <c r="G57" i="21"/>
  <c r="G39" i="21"/>
  <c r="G27" i="21"/>
  <c r="G56" i="21"/>
  <c r="G38" i="21"/>
  <c r="G26" i="21"/>
  <c r="G55" i="21"/>
  <c r="G64" i="21"/>
  <c r="G58" i="21"/>
  <c r="G52" i="21"/>
  <c r="G46" i="21"/>
  <c r="G40" i="21"/>
  <c r="G34" i="21"/>
  <c r="G28" i="21"/>
  <c r="G21" i="21"/>
  <c r="A38" i="32"/>
  <c r="G23" i="21"/>
  <c r="A25" i="29"/>
  <c r="H3" i="14" l="1"/>
  <c r="H7" i="14"/>
  <c r="H5" i="14"/>
  <c r="H6" i="14"/>
  <c r="H2" i="14"/>
  <c r="H4" i="14"/>
  <c r="B7" i="21"/>
  <c r="D8" i="21"/>
  <c r="D61" i="21"/>
  <c r="D54" i="21"/>
  <c r="D45" i="21"/>
  <c r="D41" i="21"/>
  <c r="D137" i="21"/>
  <c r="D80" i="21"/>
  <c r="D77" i="21"/>
  <c r="D75" i="21"/>
  <c r="D111" i="21"/>
  <c r="D64" i="21"/>
  <c r="D119" i="21"/>
  <c r="D113" i="21"/>
  <c r="D214" i="21"/>
  <c r="D226" i="21"/>
  <c r="D143" i="21"/>
  <c r="D155" i="21"/>
  <c r="D161" i="21"/>
  <c r="D167" i="21"/>
  <c r="D173" i="21"/>
  <c r="D179" i="21"/>
  <c r="D185" i="21"/>
  <c r="D191" i="21"/>
  <c r="D197" i="21"/>
  <c r="D203" i="21"/>
  <c r="D209" i="21"/>
  <c r="D144" i="21"/>
  <c r="D150" i="21"/>
  <c r="D223" i="21"/>
  <c r="D66" i="21"/>
  <c r="D51" i="21"/>
  <c r="D44" i="21"/>
  <c r="D53" i="21"/>
  <c r="D125" i="21"/>
  <c r="D118" i="21"/>
  <c r="D92" i="21"/>
  <c r="D42" i="21"/>
  <c r="D49" i="21"/>
  <c r="D56" i="21"/>
  <c r="D65" i="21"/>
  <c r="D131" i="21"/>
  <c r="D68" i="21"/>
  <c r="D104" i="21"/>
  <c r="D96" i="21"/>
  <c r="D99" i="21"/>
  <c r="D52" i="21"/>
  <c r="D123" i="21"/>
  <c r="D140" i="21"/>
  <c r="D114" i="21"/>
  <c r="D88" i="21"/>
  <c r="D73" i="21"/>
  <c r="D109" i="21"/>
  <c r="D116" i="21"/>
  <c r="D218" i="21"/>
  <c r="D199" i="21"/>
  <c r="D154" i="21"/>
  <c r="D181" i="21"/>
  <c r="D159" i="21"/>
  <c r="D177" i="21"/>
  <c r="D195" i="21"/>
  <c r="D219" i="21"/>
  <c r="D142" i="21"/>
  <c r="D176" i="21"/>
  <c r="D212" i="21"/>
  <c r="D193" i="21"/>
  <c r="D48" i="21"/>
  <c r="D55" i="21"/>
  <c r="D62" i="21"/>
  <c r="D134" i="21"/>
  <c r="D74" i="21"/>
  <c r="D110" i="21"/>
  <c r="D69" i="21"/>
  <c r="D105" i="21"/>
  <c r="D58" i="21"/>
  <c r="D132" i="21"/>
  <c r="D124" i="21"/>
  <c r="D117" i="21"/>
  <c r="D94" i="21"/>
  <c r="D79" i="21"/>
  <c r="D83" i="21"/>
  <c r="D122" i="21"/>
  <c r="D216" i="21"/>
  <c r="D141" i="21"/>
  <c r="D157" i="21"/>
  <c r="D187" i="21"/>
  <c r="D162" i="21"/>
  <c r="D180" i="21"/>
  <c r="D198" i="21"/>
  <c r="D146" i="21"/>
  <c r="D149" i="21"/>
  <c r="D182" i="21"/>
  <c r="D169" i="21"/>
  <c r="D202" i="21"/>
  <c r="D127" i="21"/>
  <c r="D120" i="21"/>
  <c r="D100" i="21"/>
  <c r="D85" i="21"/>
  <c r="D95" i="21"/>
  <c r="D84" i="21"/>
  <c r="D213" i="21"/>
  <c r="D205" i="21"/>
  <c r="D160" i="21"/>
  <c r="D196" i="21"/>
  <c r="D165" i="21"/>
  <c r="D183" i="21"/>
  <c r="D201" i="21"/>
  <c r="D148" i="21"/>
  <c r="D152" i="21"/>
  <c r="D188" i="21"/>
  <c r="D175" i="21"/>
  <c r="D211" i="21"/>
  <c r="D60" i="21"/>
  <c r="D38" i="21"/>
  <c r="D57" i="21"/>
  <c r="D47" i="21"/>
  <c r="D138" i="21"/>
  <c r="D115" i="21"/>
  <c r="D86" i="21"/>
  <c r="D129" i="21"/>
  <c r="D81" i="21"/>
  <c r="D71" i="21"/>
  <c r="D72" i="21"/>
  <c r="D130" i="21"/>
  <c r="D70" i="21"/>
  <c r="D106" i="21"/>
  <c r="D91" i="21"/>
  <c r="D101" i="21"/>
  <c r="D102" i="21"/>
  <c r="D227" i="21"/>
  <c r="D215" i="21"/>
  <c r="D225" i="21"/>
  <c r="D163" i="21"/>
  <c r="D208" i="21"/>
  <c r="D168" i="21"/>
  <c r="D186" i="21"/>
  <c r="D204" i="21"/>
  <c r="D158" i="21"/>
  <c r="D194" i="21"/>
  <c r="D178" i="21"/>
  <c r="D145" i="21"/>
  <c r="D87" i="21"/>
  <c r="D40" i="21"/>
  <c r="D89" i="21"/>
  <c r="D90" i="21"/>
  <c r="D133" i="21"/>
  <c r="D76" i="21"/>
  <c r="D112" i="21"/>
  <c r="D97" i="21"/>
  <c r="D126" i="21"/>
  <c r="D139" i="21"/>
  <c r="D217" i="21"/>
  <c r="D147" i="21"/>
  <c r="D166" i="21"/>
  <c r="D153" i="21"/>
  <c r="D171" i="21"/>
  <c r="D189" i="21"/>
  <c r="D207" i="21"/>
  <c r="D221" i="21"/>
  <c r="D164" i="21"/>
  <c r="D200" i="21"/>
  <c r="D184" i="21"/>
  <c r="D39" i="21"/>
  <c r="D43" i="21"/>
  <c r="D63" i="21"/>
  <c r="D50" i="21"/>
  <c r="D59" i="21"/>
  <c r="D128" i="21"/>
  <c r="D121" i="21"/>
  <c r="D98" i="21"/>
  <c r="D78" i="21"/>
  <c r="D93" i="21"/>
  <c r="D46" i="21"/>
  <c r="D107" i="21"/>
  <c r="D108" i="21"/>
  <c r="D136" i="21"/>
  <c r="D82" i="21"/>
  <c r="D67" i="21"/>
  <c r="D103" i="21"/>
  <c r="D135" i="21"/>
  <c r="D220" i="21"/>
  <c r="D151" i="21"/>
  <c r="D172" i="21"/>
  <c r="D156" i="21"/>
  <c r="D174" i="21"/>
  <c r="D192" i="21"/>
  <c r="D210" i="21"/>
  <c r="D224" i="21"/>
  <c r="D170" i="21"/>
  <c r="D206" i="21"/>
  <c r="D190" i="21"/>
  <c r="D222" i="21"/>
  <c r="B52" i="32" a="1"/>
  <c r="B52" i="32" s="1"/>
  <c r="A25" i="39"/>
  <c r="D2" i="36" a="1"/>
  <c r="D2" i="36" s="1"/>
  <c r="A38" i="38"/>
  <c r="H107" i="36"/>
  <c r="H113" i="36"/>
  <c r="H119" i="36"/>
  <c r="H125" i="36"/>
  <c r="G102" i="36"/>
  <c r="G108" i="36"/>
  <c r="G114" i="36"/>
  <c r="G120" i="36"/>
  <c r="G126" i="36"/>
  <c r="F103" i="36"/>
  <c r="F109" i="36"/>
  <c r="F115" i="36"/>
  <c r="F121" i="36"/>
  <c r="F127" i="36"/>
  <c r="H101" i="36"/>
  <c r="H98" i="36"/>
  <c r="H95" i="36"/>
  <c r="H92" i="36"/>
  <c r="H89" i="36"/>
  <c r="H86" i="36"/>
  <c r="H83" i="36"/>
  <c r="H80" i="36"/>
  <c r="H77" i="36"/>
  <c r="H74" i="36"/>
  <c r="H71" i="36"/>
  <c r="H68" i="36"/>
  <c r="H65" i="36"/>
  <c r="H62" i="36"/>
  <c r="H59" i="36"/>
  <c r="H56" i="36"/>
  <c r="F81" i="36"/>
  <c r="G81" i="36" s="1"/>
  <c r="F63" i="36"/>
  <c r="G63" i="36" s="1"/>
  <c r="F60" i="36"/>
  <c r="G60" i="36" s="1"/>
  <c r="H105" i="36"/>
  <c r="H117" i="36"/>
  <c r="G106" i="36"/>
  <c r="G124" i="36"/>
  <c r="F113" i="36"/>
  <c r="H102" i="36"/>
  <c r="H108" i="36"/>
  <c r="H114" i="36"/>
  <c r="H120" i="36"/>
  <c r="H126" i="36"/>
  <c r="G103" i="36"/>
  <c r="G109" i="36"/>
  <c r="G115" i="36"/>
  <c r="G121" i="36"/>
  <c r="G127" i="36"/>
  <c r="F104" i="36"/>
  <c r="F110" i="36"/>
  <c r="F116" i="36"/>
  <c r="F122" i="36"/>
  <c r="F128" i="36"/>
  <c r="F101" i="36"/>
  <c r="G101" i="36" s="1"/>
  <c r="F98" i="36"/>
  <c r="G98" i="36" s="1"/>
  <c r="F95" i="36"/>
  <c r="G95" i="36" s="1"/>
  <c r="F92" i="36"/>
  <c r="G92" i="36" s="1"/>
  <c r="F89" i="36"/>
  <c r="G89" i="36" s="1"/>
  <c r="F86" i="36"/>
  <c r="G86" i="36" s="1"/>
  <c r="F83" i="36"/>
  <c r="G83" i="36" s="1"/>
  <c r="F80" i="36"/>
  <c r="G80" i="36" s="1"/>
  <c r="F77" i="36"/>
  <c r="G77" i="36" s="1"/>
  <c r="F74" i="36"/>
  <c r="G74" i="36" s="1"/>
  <c r="F71" i="36"/>
  <c r="G71" i="36" s="1"/>
  <c r="F68" i="36"/>
  <c r="G68" i="36" s="1"/>
  <c r="F65" i="36"/>
  <c r="G65" i="36" s="1"/>
  <c r="F62" i="36"/>
  <c r="G62" i="36" s="1"/>
  <c r="F59" i="36"/>
  <c r="G59" i="36" s="1"/>
  <c r="F56" i="36"/>
  <c r="G56" i="36" s="1"/>
  <c r="H103" i="36"/>
  <c r="H109" i="36"/>
  <c r="H115" i="36"/>
  <c r="H121" i="36"/>
  <c r="H127" i="36"/>
  <c r="G104" i="36"/>
  <c r="G110" i="36"/>
  <c r="G116" i="36"/>
  <c r="G122" i="36"/>
  <c r="G128" i="36"/>
  <c r="F105" i="36"/>
  <c r="F111" i="36"/>
  <c r="F117" i="36"/>
  <c r="F123" i="36"/>
  <c r="F129" i="36"/>
  <c r="H99" i="36"/>
  <c r="H96" i="36"/>
  <c r="H93" i="36"/>
  <c r="H90" i="36"/>
  <c r="H87" i="36"/>
  <c r="H84" i="36"/>
  <c r="H81" i="36"/>
  <c r="H78" i="36"/>
  <c r="H75" i="36"/>
  <c r="H72" i="36"/>
  <c r="H69" i="36"/>
  <c r="H66" i="36"/>
  <c r="H63" i="36"/>
  <c r="H60" i="36"/>
  <c r="H57" i="36"/>
  <c r="F84" i="36"/>
  <c r="G84" i="36" s="1"/>
  <c r="F78" i="36"/>
  <c r="G78" i="36" s="1"/>
  <c r="F72" i="36"/>
  <c r="G72" i="36" s="1"/>
  <c r="F66" i="36"/>
  <c r="G66" i="36" s="1"/>
  <c r="F57" i="36"/>
  <c r="G57" i="36" s="1"/>
  <c r="H111" i="36"/>
  <c r="H129" i="36"/>
  <c r="G118" i="36"/>
  <c r="F107" i="36"/>
  <c r="F125" i="36"/>
  <c r="H104" i="36"/>
  <c r="H110" i="36"/>
  <c r="H116" i="36"/>
  <c r="H122" i="36"/>
  <c r="H128" i="36"/>
  <c r="G105" i="36"/>
  <c r="G111" i="36"/>
  <c r="G117" i="36"/>
  <c r="G123" i="36"/>
  <c r="G129" i="36"/>
  <c r="F106" i="36"/>
  <c r="F112" i="36"/>
  <c r="F118" i="36"/>
  <c r="F124" i="36"/>
  <c r="F130" i="36"/>
  <c r="F99" i="36"/>
  <c r="G99" i="36" s="1"/>
  <c r="F96" i="36"/>
  <c r="G96" i="36" s="1"/>
  <c r="F93" i="36"/>
  <c r="G93" i="36" s="1"/>
  <c r="F90" i="36"/>
  <c r="G90" i="36" s="1"/>
  <c r="F87" i="36"/>
  <c r="G87" i="36" s="1"/>
  <c r="F75" i="36"/>
  <c r="G75" i="36" s="1"/>
  <c r="F69" i="36"/>
  <c r="G69" i="36" s="1"/>
  <c r="H123" i="36"/>
  <c r="G112" i="36"/>
  <c r="G130" i="36"/>
  <c r="F119" i="36"/>
  <c r="H100" i="36"/>
  <c r="H106" i="36"/>
  <c r="H112" i="36"/>
  <c r="H118" i="36"/>
  <c r="H124" i="36"/>
  <c r="H130" i="36"/>
  <c r="G107" i="36"/>
  <c r="G113" i="36"/>
  <c r="G119" i="36"/>
  <c r="G125" i="36"/>
  <c r="F102" i="36"/>
  <c r="F108" i="36"/>
  <c r="F114" i="36"/>
  <c r="F120" i="36"/>
  <c r="F126" i="36"/>
  <c r="F100" i="36"/>
  <c r="G100" i="36" s="1"/>
  <c r="F97" i="36"/>
  <c r="G97" i="36" s="1"/>
  <c r="F94" i="36"/>
  <c r="G94" i="36" s="1"/>
  <c r="F91" i="36"/>
  <c r="G91" i="36" s="1"/>
  <c r="F88" i="36"/>
  <c r="G88" i="36" s="1"/>
  <c r="F85" i="36"/>
  <c r="G85" i="36" s="1"/>
  <c r="F82" i="36"/>
  <c r="G82" i="36" s="1"/>
  <c r="F79" i="36"/>
  <c r="G79" i="36" s="1"/>
  <c r="F76" i="36"/>
  <c r="G76" i="36" s="1"/>
  <c r="F73" i="36"/>
  <c r="G73" i="36" s="1"/>
  <c r="F70" i="36"/>
  <c r="G70" i="36" s="1"/>
  <c r="F67" i="36"/>
  <c r="G67" i="36" s="1"/>
  <c r="F64" i="36"/>
  <c r="G64" i="36" s="1"/>
  <c r="F61" i="36"/>
  <c r="G61" i="36" s="1"/>
  <c r="F58" i="36"/>
  <c r="G58" i="36" s="1"/>
  <c r="H88" i="36"/>
  <c r="H79" i="36"/>
  <c r="H70" i="36"/>
  <c r="H61" i="36"/>
  <c r="H97" i="36"/>
  <c r="H94" i="36"/>
  <c r="H85" i="36"/>
  <c r="H76" i="36"/>
  <c r="H67" i="36"/>
  <c r="H58" i="36"/>
  <c r="H91" i="36"/>
  <c r="H82" i="36"/>
  <c r="H73" i="36"/>
  <c r="H64" i="36"/>
  <c r="G103" i="14"/>
  <c r="G109" i="14"/>
  <c r="G115" i="14"/>
  <c r="G121" i="14"/>
  <c r="G127" i="14"/>
  <c r="F104" i="14"/>
  <c r="F110" i="14"/>
  <c r="F116" i="14"/>
  <c r="F122" i="14"/>
  <c r="F128" i="14"/>
  <c r="G104" i="14"/>
  <c r="G110" i="14"/>
  <c r="G116" i="14"/>
  <c r="G122" i="14"/>
  <c r="G128" i="14"/>
  <c r="F105" i="14"/>
  <c r="F111" i="14"/>
  <c r="F117" i="14"/>
  <c r="F123" i="14"/>
  <c r="F129" i="14"/>
  <c r="G113" i="14"/>
  <c r="F114" i="14"/>
  <c r="G105" i="14"/>
  <c r="G111" i="14"/>
  <c r="G117" i="14"/>
  <c r="G123" i="14"/>
  <c r="G129" i="14"/>
  <c r="F106" i="14"/>
  <c r="F112" i="14"/>
  <c r="F118" i="14"/>
  <c r="F124" i="14"/>
  <c r="F130" i="14"/>
  <c r="G106" i="14"/>
  <c r="G112" i="14"/>
  <c r="G118" i="14"/>
  <c r="G124" i="14"/>
  <c r="G130" i="14"/>
  <c r="F107" i="14"/>
  <c r="F113" i="14"/>
  <c r="F119" i="14"/>
  <c r="F125" i="14"/>
  <c r="G107" i="14"/>
  <c r="G119" i="14"/>
  <c r="G125" i="14"/>
  <c r="F102" i="14"/>
  <c r="F108" i="14"/>
  <c r="F120" i="14"/>
  <c r="F126" i="14"/>
  <c r="G102" i="14"/>
  <c r="G108" i="14"/>
  <c r="G114" i="14"/>
  <c r="G120" i="14"/>
  <c r="G126" i="14"/>
  <c r="F103" i="14"/>
  <c r="F109" i="14"/>
  <c r="F115" i="14"/>
  <c r="F121" i="14"/>
  <c r="F127" i="14"/>
  <c r="A2" i="14" a="1"/>
  <c r="A2" i="14" s="1"/>
  <c r="A2" i="36" a="1"/>
  <c r="A2" i="36" s="1"/>
  <c r="J60" i="21" l="1"/>
  <c r="H7" i="21"/>
  <c r="J130" i="21"/>
  <c r="J133" i="21"/>
  <c r="J107" i="21"/>
  <c r="J91" i="21"/>
  <c r="J66" i="21"/>
  <c r="J118" i="21"/>
  <c r="J123" i="21"/>
  <c r="J138" i="21"/>
  <c r="J29" i="21"/>
  <c r="J45" i="21"/>
  <c r="J62" i="21"/>
  <c r="J124" i="21"/>
  <c r="J25" i="21"/>
  <c r="J105" i="21"/>
  <c r="J115" i="21"/>
  <c r="J83" i="21"/>
  <c r="J64" i="21"/>
  <c r="J68" i="21"/>
  <c r="J30" i="21"/>
  <c r="J80" i="21"/>
  <c r="J122" i="21"/>
  <c r="J36" i="21"/>
  <c r="J128" i="21"/>
  <c r="J46" i="21"/>
  <c r="J126" i="21"/>
  <c r="J111" i="21"/>
  <c r="J85" i="21"/>
  <c r="J116" i="21"/>
  <c r="J54" i="21"/>
  <c r="J141" i="21"/>
  <c r="J72" i="21"/>
  <c r="J69" i="21"/>
  <c r="J53" i="21"/>
  <c r="J86" i="21"/>
  <c r="J70" i="21"/>
  <c r="J51" i="21"/>
  <c r="J39" i="21"/>
  <c r="J94" i="21"/>
  <c r="J27" i="21"/>
  <c r="J117" i="21"/>
  <c r="J135" i="21"/>
  <c r="J33" i="21"/>
  <c r="J67" i="21"/>
  <c r="J58" i="21"/>
  <c r="J97" i="21"/>
  <c r="J84" i="21"/>
  <c r="J136" i="21"/>
  <c r="J129" i="21"/>
  <c r="J93" i="21"/>
  <c r="J71" i="21"/>
  <c r="J119" i="21"/>
  <c r="J137" i="21"/>
  <c r="J49" i="21"/>
  <c r="J28" i="21"/>
  <c r="J120" i="21"/>
  <c r="J21" i="21"/>
  <c r="J103" i="21"/>
  <c r="J44" i="21"/>
  <c r="J92" i="21"/>
  <c r="J76" i="21"/>
  <c r="J43" i="21"/>
  <c r="J26" i="21"/>
  <c r="J132" i="21"/>
  <c r="J125" i="21"/>
  <c r="J47" i="21"/>
  <c r="J106" i="21"/>
  <c r="J140" i="21"/>
  <c r="J223" i="21"/>
  <c r="J213" i="21"/>
  <c r="J225" i="21"/>
  <c r="J142" i="21"/>
  <c r="J154" i="21"/>
  <c r="J160" i="21"/>
  <c r="J166" i="21"/>
  <c r="J172" i="21"/>
  <c r="J178" i="21"/>
  <c r="J184" i="21"/>
  <c r="J190" i="21"/>
  <c r="J196" i="21"/>
  <c r="J202" i="21"/>
  <c r="J208" i="21"/>
  <c r="J220" i="21"/>
  <c r="J226" i="21"/>
  <c r="J143" i="21"/>
  <c r="J148" i="21"/>
  <c r="J210" i="21"/>
  <c r="J189" i="21"/>
  <c r="J171" i="21"/>
  <c r="J227" i="21"/>
  <c r="J211" i="21"/>
  <c r="J175" i="21"/>
  <c r="J149" i="21"/>
  <c r="J203" i="21"/>
  <c r="J185" i="21"/>
  <c r="J167" i="21"/>
  <c r="J147" i="21"/>
  <c r="J200" i="21"/>
  <c r="J224" i="21"/>
  <c r="J207" i="21"/>
  <c r="J186" i="21"/>
  <c r="J168" i="21"/>
  <c r="J146" i="21"/>
  <c r="J205" i="21"/>
  <c r="J218" i="21"/>
  <c r="J182" i="21"/>
  <c r="J164" i="21"/>
  <c r="J219" i="21"/>
  <c r="J221" i="21"/>
  <c r="J201" i="21"/>
  <c r="J183" i="21"/>
  <c r="J165" i="21"/>
  <c r="J222" i="21"/>
  <c r="J199" i="21"/>
  <c r="J163" i="21"/>
  <c r="J216" i="21"/>
  <c r="J197" i="21"/>
  <c r="J179" i="21"/>
  <c r="J161" i="21"/>
  <c r="J204" i="21"/>
  <c r="J212" i="21"/>
  <c r="J198" i="21"/>
  <c r="J180" i="21"/>
  <c r="J162" i="21"/>
  <c r="J217" i="21"/>
  <c r="J193" i="21"/>
  <c r="J157" i="21"/>
  <c r="J214" i="21"/>
  <c r="J194" i="21"/>
  <c r="J176" i="21"/>
  <c r="J158" i="21"/>
  <c r="J159" i="21"/>
  <c r="J195" i="21"/>
  <c r="J177" i="21"/>
  <c r="J156" i="21"/>
  <c r="J215" i="21"/>
  <c r="J187" i="21"/>
  <c r="J151" i="21"/>
  <c r="J209" i="21"/>
  <c r="J191" i="21"/>
  <c r="J173" i="21"/>
  <c r="J155" i="21"/>
  <c r="J150" i="21"/>
  <c r="J192" i="21"/>
  <c r="J174" i="21"/>
  <c r="J153" i="21"/>
  <c r="J145" i="21"/>
  <c r="J181" i="21"/>
  <c r="J144" i="21"/>
  <c r="J206" i="21"/>
  <c r="J188" i="21"/>
  <c r="J170" i="21"/>
  <c r="J152" i="21"/>
  <c r="J169" i="21"/>
  <c r="J96" i="21"/>
  <c r="J95" i="21"/>
  <c r="J41" i="21"/>
  <c r="J77" i="21"/>
  <c r="J24" i="21"/>
  <c r="J104" i="21"/>
  <c r="J88" i="21"/>
  <c r="J73" i="21"/>
  <c r="J78" i="21"/>
  <c r="J87" i="21"/>
  <c r="J59" i="21"/>
  <c r="J121" i="21"/>
  <c r="J114" i="21"/>
  <c r="J48" i="21"/>
  <c r="J40" i="21"/>
  <c r="J102" i="21"/>
  <c r="J139" i="21"/>
  <c r="J57" i="21"/>
  <c r="J74" i="21"/>
  <c r="J50" i="21"/>
  <c r="J65" i="21"/>
  <c r="J99" i="21"/>
  <c r="J89" i="21"/>
  <c r="J22" i="21"/>
  <c r="J134" i="21"/>
  <c r="J127" i="21"/>
  <c r="J63" i="21"/>
  <c r="J101" i="21"/>
  <c r="J109" i="21"/>
  <c r="J37" i="21"/>
  <c r="J55" i="21"/>
  <c r="J52" i="21"/>
  <c r="J75" i="21"/>
  <c r="J100" i="21"/>
  <c r="J31" i="21"/>
  <c r="J110" i="21"/>
  <c r="J56" i="21"/>
  <c r="J113" i="21"/>
  <c r="J131" i="21"/>
  <c r="J98" i="21"/>
  <c r="J82" i="21"/>
  <c r="J61" i="21"/>
  <c r="J38" i="21"/>
  <c r="J108" i="21"/>
  <c r="J79" i="21"/>
  <c r="J32" i="21"/>
  <c r="J81" i="21"/>
  <c r="J112" i="21"/>
  <c r="J42" i="21"/>
  <c r="J34" i="21"/>
  <c r="J90" i="21"/>
  <c r="J35" i="21"/>
  <c r="J23" i="21"/>
  <c r="C2" i="14" a="1"/>
  <c r="C2" i="14" s="1"/>
  <c r="A52" i="32" s="1" a="1"/>
  <c r="A52" i="32" s="1"/>
  <c r="D25" i="39"/>
  <c r="E25" i="39"/>
  <c r="F53" i="36"/>
  <c r="G53" i="36" s="1"/>
  <c r="C2" i="36" a="1"/>
  <c r="C2" i="36" s="1"/>
  <c r="A52" i="38" s="1" a="1"/>
  <c r="A52" i="38" s="1"/>
  <c r="C25" i="39"/>
  <c r="F45" i="36"/>
  <c r="G45" i="36" s="1"/>
  <c r="F52" i="36"/>
  <c r="G52" i="36" s="1"/>
  <c r="H4" i="36"/>
  <c r="H39" i="36"/>
  <c r="F19" i="36"/>
  <c r="G19" i="36" s="1"/>
  <c r="F10" i="36"/>
  <c r="G10" i="36" s="1"/>
  <c r="B52" i="38" a="1"/>
  <c r="B52" i="38" s="1"/>
  <c r="I38" i="38" s="1"/>
  <c r="F31" i="36"/>
  <c r="G31" i="36" s="1"/>
  <c r="H21" i="36"/>
  <c r="F35" i="36"/>
  <c r="G35" i="36" s="1"/>
  <c r="F9" i="36"/>
  <c r="G9" i="36" s="1"/>
  <c r="F46" i="36"/>
  <c r="G46" i="36" s="1"/>
  <c r="H33" i="36"/>
  <c r="F50" i="36"/>
  <c r="G50" i="36" s="1"/>
  <c r="F25" i="36"/>
  <c r="G25" i="36" s="1"/>
  <c r="F13" i="36"/>
  <c r="G13" i="36" s="1"/>
  <c r="H9" i="36"/>
  <c r="H45" i="36"/>
  <c r="F39" i="36"/>
  <c r="G39" i="36" s="1"/>
  <c r="F20" i="36"/>
  <c r="G20" i="36" s="1"/>
  <c r="H15" i="36"/>
  <c r="H51" i="36"/>
  <c r="H27" i="36"/>
  <c r="F30" i="36"/>
  <c r="G30" i="36" s="1"/>
  <c r="F12" i="36"/>
  <c r="G12" i="36" s="1"/>
  <c r="F28" i="36"/>
  <c r="G28" i="36" s="1"/>
  <c r="F48" i="36"/>
  <c r="G48" i="36" s="1"/>
  <c r="F5" i="36"/>
  <c r="G5" i="36" s="1"/>
  <c r="F23" i="36"/>
  <c r="G23" i="36" s="1"/>
  <c r="F38" i="36"/>
  <c r="G38" i="36" s="1"/>
  <c r="F3" i="36"/>
  <c r="G3" i="36" s="1"/>
  <c r="H10" i="36"/>
  <c r="H16" i="36"/>
  <c r="H22" i="36"/>
  <c r="H28" i="36"/>
  <c r="H34" i="36"/>
  <c r="H40" i="36"/>
  <c r="H46" i="36"/>
  <c r="H52" i="36"/>
  <c r="F14" i="36"/>
  <c r="G14" i="36" s="1"/>
  <c r="F34" i="36"/>
  <c r="G34" i="36" s="1"/>
  <c r="W4" i="36"/>
  <c r="L3" i="36"/>
  <c r="H2" i="36"/>
  <c r="W3" i="36"/>
  <c r="E2" i="36" a="1"/>
  <c r="H25" i="39" s="1"/>
  <c r="F2" i="36"/>
  <c r="G2" i="36" s="1"/>
  <c r="L4" i="36"/>
  <c r="F15" i="36"/>
  <c r="G15" i="36" s="1"/>
  <c r="F32" i="36"/>
  <c r="G32" i="36" s="1"/>
  <c r="F51" i="36"/>
  <c r="G51" i="36" s="1"/>
  <c r="F8" i="36"/>
  <c r="G8" i="36" s="1"/>
  <c r="F27" i="36"/>
  <c r="G27" i="36" s="1"/>
  <c r="F40" i="36"/>
  <c r="G40" i="36" s="1"/>
  <c r="H5" i="36"/>
  <c r="H11" i="36"/>
  <c r="H17" i="36"/>
  <c r="H23" i="36"/>
  <c r="H29" i="36"/>
  <c r="H35" i="36"/>
  <c r="H41" i="36"/>
  <c r="H47" i="36"/>
  <c r="H53" i="36"/>
  <c r="F18" i="36"/>
  <c r="G18" i="36" s="1"/>
  <c r="F37" i="36"/>
  <c r="G37" i="36" s="1"/>
  <c r="F55" i="36"/>
  <c r="G55" i="36" s="1"/>
  <c r="F17" i="36"/>
  <c r="G17" i="36" s="1"/>
  <c r="F36" i="36"/>
  <c r="G36" i="36" s="1"/>
  <c r="F54" i="36"/>
  <c r="G54" i="36" s="1"/>
  <c r="F11" i="36"/>
  <c r="G11" i="36" s="1"/>
  <c r="F29" i="36"/>
  <c r="G29" i="36" s="1"/>
  <c r="F43" i="36"/>
  <c r="G43" i="36" s="1"/>
  <c r="H6" i="36"/>
  <c r="H12" i="36"/>
  <c r="H18" i="36"/>
  <c r="H24" i="36"/>
  <c r="H30" i="36"/>
  <c r="H36" i="36"/>
  <c r="H42" i="36"/>
  <c r="H48" i="36"/>
  <c r="H54" i="36"/>
  <c r="F21" i="36"/>
  <c r="G21" i="36" s="1"/>
  <c r="F41" i="36"/>
  <c r="G41" i="36" s="1"/>
  <c r="H7" i="36"/>
  <c r="H25" i="36"/>
  <c r="H43" i="36"/>
  <c r="F24" i="36"/>
  <c r="G24" i="36" s="1"/>
  <c r="H13" i="36"/>
  <c r="H19" i="36"/>
  <c r="H31" i="36"/>
  <c r="H37" i="36"/>
  <c r="H49" i="36"/>
  <c r="H55" i="36"/>
  <c r="F44" i="36"/>
  <c r="G44" i="36" s="1"/>
  <c r="H3" i="36"/>
  <c r="F7" i="36"/>
  <c r="G7" i="36" s="1"/>
  <c r="F22" i="36"/>
  <c r="G22" i="36" s="1"/>
  <c r="F42" i="36"/>
  <c r="G42" i="36" s="1"/>
  <c r="F16" i="36"/>
  <c r="G16" i="36" s="1"/>
  <c r="F33" i="36"/>
  <c r="G33" i="36" s="1"/>
  <c r="F49" i="36"/>
  <c r="G49" i="36" s="1"/>
  <c r="H8" i="36"/>
  <c r="H14" i="36"/>
  <c r="H20" i="36"/>
  <c r="H26" i="36"/>
  <c r="H32" i="36"/>
  <c r="H38" i="36"/>
  <c r="H44" i="36"/>
  <c r="H50" i="36"/>
  <c r="F6" i="36"/>
  <c r="G6" i="36" s="1"/>
  <c r="F26" i="36"/>
  <c r="G26" i="36" s="1"/>
  <c r="F47" i="36"/>
  <c r="G47" i="36" s="1"/>
  <c r="F4" i="36"/>
  <c r="G4" i="36" s="1"/>
  <c r="W3" i="14"/>
  <c r="L4" i="14"/>
  <c r="W4" i="14"/>
  <c r="F2" i="14"/>
  <c r="G2" i="14" s="1"/>
  <c r="L3" i="14"/>
  <c r="F101" i="14"/>
  <c r="G101" i="14" s="1"/>
  <c r="J2" i="36" l="1" a="1"/>
  <c r="J2" i="36" s="1"/>
  <c r="I2" i="36" a="1"/>
  <c r="I2" i="36" s="1"/>
  <c r="E2" i="36"/>
  <c r="F25" i="39" s="1"/>
  <c r="G25" i="39"/>
  <c r="H38" i="38"/>
  <c r="J38" i="38" s="1" a="1"/>
  <c r="J38" i="38" s="1"/>
  <c r="C52" i="38" s="1" a="1"/>
  <c r="C52" i="38" s="1"/>
  <c r="B25" i="39"/>
  <c r="K25" i="39" s="1"/>
  <c r="J25" i="39" l="1"/>
  <c r="J27" i="39" s="1"/>
  <c r="I25" i="39"/>
  <c r="I27" i="39" s="1"/>
  <c r="M38" i="38"/>
  <c r="D52" i="38" a="1"/>
  <c r="D52" i="38" s="1"/>
  <c r="L1" i="36"/>
  <c r="L2" i="36"/>
  <c r="B38" i="38"/>
  <c r="F73" i="14"/>
  <c r="G73" i="14" s="1"/>
  <c r="F87" i="14"/>
  <c r="G87" i="14" s="1"/>
  <c r="F91" i="14"/>
  <c r="G91" i="14" s="1"/>
  <c r="F70" i="14"/>
  <c r="G70" i="14" s="1"/>
  <c r="F90" i="14"/>
  <c r="G90" i="14" s="1"/>
  <c r="F72" i="14"/>
  <c r="G72" i="14" s="1"/>
  <c r="F61" i="14"/>
  <c r="G61" i="14" s="1"/>
  <c r="F62" i="14"/>
  <c r="G62" i="14" s="1"/>
  <c r="F60" i="14"/>
  <c r="G60" i="14" s="1"/>
  <c r="F97" i="14"/>
  <c r="G97" i="14" s="1"/>
  <c r="F65" i="14"/>
  <c r="G65" i="14" s="1"/>
  <c r="F46" i="14"/>
  <c r="G46" i="14" s="1"/>
  <c r="F59" i="14"/>
  <c r="G59" i="14" s="1"/>
  <c r="F98" i="14"/>
  <c r="G98" i="14" s="1"/>
  <c r="F48" i="14"/>
  <c r="G48" i="14" s="1"/>
  <c r="F81" i="14"/>
  <c r="G81" i="14" s="1"/>
  <c r="F77" i="14"/>
  <c r="G77" i="14" s="1"/>
  <c r="F56" i="14"/>
  <c r="G56" i="14" s="1"/>
  <c r="F82" i="14"/>
  <c r="G82" i="14" s="1"/>
  <c r="F92" i="14"/>
  <c r="G92" i="14" s="1"/>
  <c r="F66" i="14"/>
  <c r="G66" i="14" s="1"/>
  <c r="F99" i="14"/>
  <c r="G99" i="14" s="1"/>
  <c r="F63" i="14"/>
  <c r="G63" i="14" s="1"/>
  <c r="F95" i="14"/>
  <c r="G95" i="14" s="1"/>
  <c r="F64" i="14"/>
  <c r="G64" i="14" s="1"/>
  <c r="F79" i="14"/>
  <c r="G79" i="14" s="1"/>
  <c r="F86" i="14"/>
  <c r="G86" i="14" s="1"/>
  <c r="F43" i="14"/>
  <c r="G43" i="14" s="1"/>
  <c r="F47" i="14"/>
  <c r="G47" i="14" s="1"/>
  <c r="F71" i="14"/>
  <c r="G71" i="14" s="1"/>
  <c r="F85" i="14"/>
  <c r="G85" i="14" s="1"/>
  <c r="F78" i="14"/>
  <c r="G78" i="14" s="1"/>
  <c r="F76" i="14"/>
  <c r="G76" i="14" s="1"/>
  <c r="F74" i="14"/>
  <c r="G74" i="14" s="1"/>
  <c r="F49" i="14"/>
  <c r="G49" i="14" s="1"/>
  <c r="F93" i="14"/>
  <c r="G93" i="14" s="1"/>
  <c r="F57" i="14"/>
  <c r="G57" i="14" s="1"/>
  <c r="F55" i="14"/>
  <c r="G55" i="14" s="1"/>
  <c r="F54" i="14"/>
  <c r="G54" i="14" s="1"/>
  <c r="F89" i="14"/>
  <c r="G89" i="14" s="1"/>
  <c r="F53" i="14"/>
  <c r="G53" i="14" s="1"/>
  <c r="F80" i="14"/>
  <c r="G80" i="14" s="1"/>
  <c r="F94" i="14"/>
  <c r="G94" i="14" s="1"/>
  <c r="F58" i="14"/>
  <c r="G58" i="14" s="1"/>
  <c r="F50" i="14"/>
  <c r="G50" i="14" s="1"/>
  <c r="F67" i="14"/>
  <c r="G67" i="14" s="1"/>
  <c r="F96" i="14"/>
  <c r="G96" i="14" s="1"/>
  <c r="F51" i="14"/>
  <c r="G51" i="14" s="1"/>
  <c r="F75" i="14"/>
  <c r="G75" i="14" s="1"/>
  <c r="F100" i="14"/>
  <c r="G100" i="14" s="1"/>
  <c r="F83" i="14"/>
  <c r="G83" i="14" s="1"/>
  <c r="F68" i="14"/>
  <c r="G68" i="14" s="1"/>
  <c r="F88" i="14"/>
  <c r="G88" i="14" s="1"/>
  <c r="F52" i="14"/>
  <c r="G52" i="14" s="1"/>
  <c r="F44" i="14"/>
  <c r="G44" i="14" s="1"/>
  <c r="F84" i="14"/>
  <c r="G84" i="14" s="1"/>
  <c r="F45" i="14"/>
  <c r="G45" i="14" s="1"/>
  <c r="F69" i="14"/>
  <c r="G69" i="14" s="1"/>
  <c r="F42" i="14"/>
  <c r="G42" i="14" s="1"/>
  <c r="F4" i="14"/>
  <c r="G4" i="14" s="1"/>
  <c r="F33" i="14"/>
  <c r="G33" i="14" s="1"/>
  <c r="F37" i="14"/>
  <c r="G37" i="14" s="1"/>
  <c r="F32" i="14"/>
  <c r="G32" i="14" s="1"/>
  <c r="F40" i="14"/>
  <c r="G40" i="14" s="1"/>
  <c r="F30" i="14"/>
  <c r="G30" i="14" s="1"/>
  <c r="F31" i="14"/>
  <c r="G31" i="14" s="1"/>
  <c r="F36" i="14"/>
  <c r="G36" i="14" s="1"/>
  <c r="F39" i="14"/>
  <c r="G39" i="14" s="1"/>
  <c r="F29" i="14"/>
  <c r="G29" i="14" s="1"/>
  <c r="F38" i="14"/>
  <c r="G38" i="14" s="1"/>
  <c r="F35" i="14"/>
  <c r="G35" i="14" s="1"/>
  <c r="F34" i="14"/>
  <c r="G34" i="14" s="1"/>
  <c r="F41" i="14"/>
  <c r="G41" i="14" s="1"/>
  <c r="F28" i="14"/>
  <c r="G28" i="14" s="1"/>
  <c r="E2" i="14" a="1"/>
  <c r="E2" i="14" s="1"/>
  <c r="F21" i="14"/>
  <c r="G21" i="14" s="1"/>
  <c r="F25" i="14"/>
  <c r="G25" i="14" s="1"/>
  <c r="F27" i="14"/>
  <c r="G27" i="14" s="1"/>
  <c r="F10" i="14"/>
  <c r="G10" i="14" s="1"/>
  <c r="F8" i="14"/>
  <c r="G8" i="14" s="1"/>
  <c r="F7" i="14"/>
  <c r="G7" i="14" s="1"/>
  <c r="F16" i="14"/>
  <c r="G16" i="14" s="1"/>
  <c r="F26" i="14"/>
  <c r="G26" i="14" s="1"/>
  <c r="F6" i="14"/>
  <c r="G6" i="14" s="1"/>
  <c r="F15" i="14"/>
  <c r="G15" i="14" s="1"/>
  <c r="F24" i="14"/>
  <c r="G24" i="14" s="1"/>
  <c r="F11" i="14"/>
  <c r="G11" i="14" s="1"/>
  <c r="F23" i="14"/>
  <c r="G23" i="14" s="1"/>
  <c r="F3" i="14"/>
  <c r="G3" i="14" s="1"/>
  <c r="F5" i="14"/>
  <c r="G5" i="14" s="1"/>
  <c r="F22" i="14"/>
  <c r="G22" i="14" s="1"/>
  <c r="F17" i="14"/>
  <c r="G17" i="14" s="1"/>
  <c r="F13" i="14"/>
  <c r="G13" i="14" s="1"/>
  <c r="F9" i="14"/>
  <c r="G9" i="14" s="1"/>
  <c r="F20" i="14"/>
  <c r="G20" i="14" s="1"/>
  <c r="F19" i="14"/>
  <c r="G19" i="14" s="1"/>
  <c r="F12" i="14"/>
  <c r="G12" i="14" s="1"/>
  <c r="F14" i="14"/>
  <c r="G14" i="14" s="1"/>
  <c r="F18" i="14"/>
  <c r="G18" i="14" s="1"/>
  <c r="I2" i="14" l="1" a="1"/>
  <c r="I2" i="14" s="1"/>
  <c r="I39" i="38"/>
  <c r="H39" i="38"/>
  <c r="J39" i="38" s="1" a="1"/>
  <c r="J39" i="38" s="1"/>
  <c r="K47" i="38"/>
  <c r="L47" i="38" s="1"/>
  <c r="N47" i="38" s="1"/>
  <c r="K39" i="38"/>
  <c r="L39" i="38" s="1"/>
  <c r="N39" i="38" s="1"/>
  <c r="K40" i="38"/>
  <c r="L40" i="38" s="1"/>
  <c r="N40" i="38" s="1"/>
  <c r="K46" i="38"/>
  <c r="L46" i="38" s="1"/>
  <c r="N46" i="38" s="1"/>
  <c r="K45" i="38"/>
  <c r="L45" i="38" s="1"/>
  <c r="N45" i="38" s="1"/>
  <c r="K42" i="38"/>
  <c r="L42" i="38" s="1"/>
  <c r="N42" i="38" s="1"/>
  <c r="K43" i="38"/>
  <c r="L43" i="38" s="1"/>
  <c r="N43" i="38" s="1"/>
  <c r="K38" i="38"/>
  <c r="L38" i="38" s="1"/>
  <c r="N38" i="38" s="1"/>
  <c r="O38" i="38" s="1"/>
  <c r="K41" i="38"/>
  <c r="L41" i="38" s="1"/>
  <c r="N41" i="38" s="1"/>
  <c r="K44" i="38"/>
  <c r="L44" i="38" s="1"/>
  <c r="N44" i="38" s="1"/>
  <c r="H38" i="32"/>
  <c r="B38" i="32"/>
  <c r="M39" i="38" l="1"/>
  <c r="O39" i="38" s="1"/>
  <c r="E52" i="38" a="1"/>
  <c r="E52" i="38" s="1"/>
  <c r="F52" i="38" a="1"/>
  <c r="F52" i="38" s="1"/>
  <c r="K47" i="32"/>
  <c r="L47" i="32" s="1"/>
  <c r="K38" i="32"/>
  <c r="I38" i="32"/>
  <c r="J38" i="32" a="1"/>
  <c r="J38" i="32" s="1"/>
  <c r="K42" i="32"/>
  <c r="D52" i="32" l="1" a="1"/>
  <c r="D52" i="32" s="1"/>
  <c r="C52" i="32" a="1"/>
  <c r="C52" i="32" s="1"/>
  <c r="L38" i="32"/>
  <c r="N38" i="32" s="1"/>
  <c r="I40" i="38"/>
  <c r="H40" i="38"/>
  <c r="J40" i="38" s="1" a="1"/>
  <c r="J40" i="38" s="1"/>
  <c r="M38" i="32"/>
  <c r="L42" i="32"/>
  <c r="N42" i="32" s="1"/>
  <c r="O38" i="32" l="1"/>
  <c r="H52" i="38" a="1"/>
  <c r="H52" i="38" s="1"/>
  <c r="G52" i="38" a="1"/>
  <c r="G52" i="38" s="1"/>
  <c r="M40" i="38"/>
  <c r="O40" i="38" s="1"/>
  <c r="I39" i="32"/>
  <c r="H39" i="32"/>
  <c r="H41" i="38" l="1"/>
  <c r="J41" i="38" s="1" a="1"/>
  <c r="J41" i="38" s="1"/>
  <c r="I41" i="38"/>
  <c r="J39" i="32" a="1"/>
  <c r="J39" i="32" s="1"/>
  <c r="E52" i="32" s="1" a="1"/>
  <c r="E52" i="32" s="1"/>
  <c r="J52" i="38" l="1" a="1"/>
  <c r="J52" i="38" s="1"/>
  <c r="I52" i="38" a="1"/>
  <c r="I52" i="38" s="1"/>
  <c r="M41" i="38"/>
  <c r="O41" i="38" s="1"/>
  <c r="F52" i="32" a="1"/>
  <c r="F52" i="32" s="1"/>
  <c r="I42" i="38" l="1"/>
  <c r="H42" i="38"/>
  <c r="J42" i="38" s="1" a="1"/>
  <c r="J42" i="38" s="1"/>
  <c r="I40" i="32"/>
  <c r="H40" i="32"/>
  <c r="M42" i="38" l="1"/>
  <c r="O42" i="38" s="1"/>
  <c r="L52" i="38" a="1"/>
  <c r="L52" i="38" s="1"/>
  <c r="K52" i="38" a="1"/>
  <c r="K52" i="38" s="1"/>
  <c r="J2" i="14" l="1" a="1"/>
  <c r="J2" i="14" s="1"/>
  <c r="L1" i="14" s="1"/>
  <c r="I43" i="38"/>
  <c r="H43" i="38"/>
  <c r="J43" i="38" s="1" a="1"/>
  <c r="J43" i="38" s="1"/>
  <c r="M52" i="38" l="1" a="1"/>
  <c r="M52" i="38" s="1"/>
  <c r="M43" i="38"/>
  <c r="O43" i="38" s="1"/>
  <c r="N52" i="38" a="1"/>
  <c r="N52" i="38" s="1"/>
  <c r="L2" i="14"/>
  <c r="I44" i="38" l="1"/>
  <c r="H44" i="38"/>
  <c r="J44" i="38" s="1" a="1"/>
  <c r="J44" i="38" s="1"/>
  <c r="K43" i="32"/>
  <c r="K41" i="32"/>
  <c r="K44" i="32"/>
  <c r="N47" i="32"/>
  <c r="K45" i="32"/>
  <c r="K39" i="32"/>
  <c r="L39" i="32" s="1"/>
  <c r="K40" i="32"/>
  <c r="K46" i="32"/>
  <c r="O52" i="38" l="1" a="1"/>
  <c r="O52" i="38" s="1"/>
  <c r="P52" i="38" a="1"/>
  <c r="P52" i="38" s="1"/>
  <c r="M44" i="38"/>
  <c r="O44" i="38" s="1"/>
  <c r="L45" i="32"/>
  <c r="N45" i="32" s="1"/>
  <c r="L44" i="32"/>
  <c r="N44" i="32" s="1"/>
  <c r="N39" i="32"/>
  <c r="L41" i="32"/>
  <c r="N41" i="32" s="1"/>
  <c r="L46" i="32"/>
  <c r="N46" i="32" s="1"/>
  <c r="L40" i="32"/>
  <c r="N40" i="32" s="1"/>
  <c r="L43" i="32"/>
  <c r="N43" i="32" s="1"/>
  <c r="I45" i="38" l="1"/>
  <c r="H45" i="38"/>
  <c r="J45" i="38" s="1" a="1"/>
  <c r="J45" i="38" s="1"/>
  <c r="J40" i="32" a="1"/>
  <c r="J40" i="32" s="1"/>
  <c r="G52" i="32" s="1" a="1"/>
  <c r="G52" i="32" s="1"/>
  <c r="M45" i="38" l="1"/>
  <c r="O45" i="38" s="1"/>
  <c r="R52" i="38" a="1"/>
  <c r="R52" i="38" s="1"/>
  <c r="Q52" i="38" a="1"/>
  <c r="Q52" i="38" s="1"/>
  <c r="H52" i="32" a="1"/>
  <c r="H52" i="32" s="1"/>
  <c r="M40" i="32"/>
  <c r="O40" i="32" s="1"/>
  <c r="M39" i="32"/>
  <c r="O39" i="32" s="1"/>
  <c r="I46" i="38" l="1"/>
  <c r="H46" i="38"/>
  <c r="J46" i="38" s="1" a="1"/>
  <c r="J46" i="38" s="1"/>
  <c r="I41" i="32"/>
  <c r="H41" i="32"/>
  <c r="S52" i="38" l="1" a="1"/>
  <c r="S52" i="38" s="1"/>
  <c r="M46" i="38"/>
  <c r="O46" i="38" s="1"/>
  <c r="T52" i="38" a="1"/>
  <c r="T52" i="38" s="1"/>
  <c r="J41" i="32" a="1"/>
  <c r="J41" i="32" s="1"/>
  <c r="I52" i="32" s="1" a="1"/>
  <c r="I52" i="32" s="1"/>
  <c r="I47" i="38" l="1"/>
  <c r="H47" i="38"/>
  <c r="J47" i="38" s="1" a="1"/>
  <c r="J47" i="38" s="1"/>
  <c r="M41" i="32"/>
  <c r="O41" i="32" s="1"/>
  <c r="J52" i="32" a="1"/>
  <c r="J52" i="32" s="1"/>
  <c r="U52" i="38" l="1" a="1"/>
  <c r="U52" i="38" s="1"/>
  <c r="V52" i="38" a="1"/>
  <c r="V52" i="38" s="1"/>
  <c r="M47" i="38"/>
  <c r="O47" i="38" s="1"/>
  <c r="C38" i="38" s="1" a="1"/>
  <c r="C38" i="38" s="1"/>
  <c r="H42" i="32"/>
  <c r="J42" i="32" s="1" a="1"/>
  <c r="J42" i="32" s="1"/>
  <c r="I42" i="32"/>
  <c r="M2" i="36" l="1" a="1"/>
  <c r="M2" i="36" s="1"/>
  <c r="N2" i="36" a="1"/>
  <c r="N2" i="36" s="1"/>
  <c r="A39" i="40" s="1"/>
  <c r="K52" i="32" a="1"/>
  <c r="K52" i="32" s="1"/>
  <c r="L52" i="32" a="1"/>
  <c r="L52" i="32" s="1"/>
  <c r="M42" i="32"/>
  <c r="O42" i="32" s="1"/>
  <c r="G70" i="40" l="1"/>
  <c r="Q117" i="40"/>
  <c r="Q153" i="40"/>
  <c r="Q189" i="40"/>
  <c r="Q225" i="40"/>
  <c r="R124" i="40"/>
  <c r="R160" i="40"/>
  <c r="R196" i="40"/>
  <c r="R232" i="40"/>
  <c r="S179" i="40"/>
  <c r="S215" i="40"/>
  <c r="S251" i="40"/>
  <c r="T163" i="40"/>
  <c r="T199" i="40"/>
  <c r="Q118" i="40"/>
  <c r="Q154" i="40"/>
  <c r="Q190" i="40"/>
  <c r="Q226" i="40"/>
  <c r="R125" i="40"/>
  <c r="R161" i="40"/>
  <c r="R197" i="40"/>
  <c r="R233" i="40"/>
  <c r="S180" i="40"/>
  <c r="S216" i="40"/>
  <c r="S252" i="40"/>
  <c r="T164" i="40"/>
  <c r="T200" i="40"/>
  <c r="Q119" i="40"/>
  <c r="Q155" i="40"/>
  <c r="Q191" i="40"/>
  <c r="Q227" i="40"/>
  <c r="R126" i="40"/>
  <c r="R162" i="40"/>
  <c r="R198" i="40"/>
  <c r="R234" i="40"/>
  <c r="S181" i="40"/>
  <c r="Q120" i="40"/>
  <c r="Q192" i="40"/>
  <c r="R127" i="40"/>
  <c r="R199" i="40"/>
  <c r="S182" i="40"/>
  <c r="S243" i="40"/>
  <c r="T173" i="40"/>
  <c r="T227" i="40"/>
  <c r="O186" i="40"/>
  <c r="O222" i="40"/>
  <c r="O62" i="40"/>
  <c r="O98" i="40"/>
  <c r="O134" i="40"/>
  <c r="O170" i="40"/>
  <c r="Q181" i="40"/>
  <c r="Q253" i="40"/>
  <c r="R188" i="40"/>
  <c r="S171" i="40"/>
  <c r="S236" i="40"/>
  <c r="T166" i="40"/>
  <c r="T220" i="40"/>
  <c r="O181" i="40"/>
  <c r="O217" i="40"/>
  <c r="O253" i="40"/>
  <c r="O99" i="40"/>
  <c r="O135" i="40"/>
  <c r="O171" i="40"/>
  <c r="Q182" i="40"/>
  <c r="Q254" i="40"/>
  <c r="R189" i="40"/>
  <c r="S172" i="40"/>
  <c r="S237" i="40"/>
  <c r="T167" i="40"/>
  <c r="T221" i="40"/>
  <c r="O182" i="40"/>
  <c r="O218" i="40"/>
  <c r="O254" i="40"/>
  <c r="O100" i="40"/>
  <c r="O136" i="40"/>
  <c r="Q116" i="40"/>
  <c r="Q188" i="40"/>
  <c r="R123" i="40"/>
  <c r="R195" i="40"/>
  <c r="S178" i="40"/>
  <c r="S242" i="40"/>
  <c r="T172" i="40"/>
  <c r="T226" i="40"/>
  <c r="O185" i="40"/>
  <c r="O221" i="40"/>
  <c r="Q123" i="40"/>
  <c r="Q159" i="40"/>
  <c r="Q195" i="40"/>
  <c r="Q231" i="40"/>
  <c r="R130" i="40"/>
  <c r="R166" i="40"/>
  <c r="R202" i="40"/>
  <c r="R238" i="40"/>
  <c r="S185" i="40"/>
  <c r="S221" i="40"/>
  <c r="T133" i="40"/>
  <c r="T169" i="40"/>
  <c r="T205" i="40"/>
  <c r="Q124" i="40"/>
  <c r="Q160" i="40"/>
  <c r="Q196" i="40"/>
  <c r="Q232" i="40"/>
  <c r="R131" i="40"/>
  <c r="R167" i="40"/>
  <c r="R203" i="40"/>
  <c r="R239" i="40"/>
  <c r="S186" i="40"/>
  <c r="S222" i="40"/>
  <c r="T134" i="40"/>
  <c r="T170" i="40"/>
  <c r="T206" i="40"/>
  <c r="Q125" i="40"/>
  <c r="Q161" i="40"/>
  <c r="Q197" i="40"/>
  <c r="Q233" i="40"/>
  <c r="R132" i="40"/>
  <c r="R168" i="40"/>
  <c r="R204" i="40"/>
  <c r="R240" i="40"/>
  <c r="S187" i="40"/>
  <c r="Q132" i="40"/>
  <c r="Q204" i="40"/>
  <c r="R139" i="40"/>
  <c r="R211" i="40"/>
  <c r="S194" i="40"/>
  <c r="S253" i="40"/>
  <c r="T183" i="40"/>
  <c r="T233" i="40"/>
  <c r="O192" i="40"/>
  <c r="O228" i="40"/>
  <c r="O68" i="40"/>
  <c r="O104" i="40"/>
  <c r="O140" i="40"/>
  <c r="Q121" i="40"/>
  <c r="Q193" i="40"/>
  <c r="R128" i="40"/>
  <c r="R200" i="40"/>
  <c r="S183" i="40"/>
  <c r="S244" i="40"/>
  <c r="T174" i="40"/>
  <c r="T228" i="40"/>
  <c r="O187" i="40"/>
  <c r="O223" i="40"/>
  <c r="O69" i="40"/>
  <c r="O105" i="40"/>
  <c r="O141" i="40"/>
  <c r="Q122" i="40"/>
  <c r="Q194" i="40"/>
  <c r="R129" i="40"/>
  <c r="R201" i="40"/>
  <c r="S184" i="40"/>
  <c r="S247" i="40"/>
  <c r="T177" i="40"/>
  <c r="T229" i="40"/>
  <c r="O188" i="40"/>
  <c r="O224" i="40"/>
  <c r="O70" i="40"/>
  <c r="O106" i="40"/>
  <c r="O142" i="40"/>
  <c r="Q128" i="40"/>
  <c r="Q200" i="40"/>
  <c r="R135" i="40"/>
  <c r="R207" i="40"/>
  <c r="S190" i="40"/>
  <c r="S250" i="40"/>
  <c r="T180" i="40"/>
  <c r="T232" i="40"/>
  <c r="O191" i="40"/>
  <c r="O227" i="40"/>
  <c r="O73" i="40"/>
  <c r="Q129" i="40"/>
  <c r="Q165" i="40"/>
  <c r="Q201" i="40"/>
  <c r="Q237" i="40"/>
  <c r="R136" i="40"/>
  <c r="R172" i="40"/>
  <c r="R208" i="40"/>
  <c r="R244" i="40"/>
  <c r="S191" i="40"/>
  <c r="S227" i="40"/>
  <c r="T139" i="40"/>
  <c r="T175" i="40"/>
  <c r="T211" i="40"/>
  <c r="Q130" i="40"/>
  <c r="Q166" i="40"/>
  <c r="Q202" i="40"/>
  <c r="Q238" i="40"/>
  <c r="R137" i="40"/>
  <c r="R173" i="40"/>
  <c r="R209" i="40"/>
  <c r="R245" i="40"/>
  <c r="S192" i="40"/>
  <c r="S228" i="40"/>
  <c r="T140" i="40"/>
  <c r="T176" i="40"/>
  <c r="T212" i="40"/>
  <c r="Q131" i="40"/>
  <c r="Q167" i="40"/>
  <c r="Q203" i="40"/>
  <c r="Q239" i="40"/>
  <c r="R138" i="40"/>
  <c r="R174" i="40"/>
  <c r="R210" i="40"/>
  <c r="R246" i="40"/>
  <c r="S193" i="40"/>
  <c r="Q144" i="40"/>
  <c r="Q216" i="40"/>
  <c r="R151" i="40"/>
  <c r="R223" i="40"/>
  <c r="S206" i="40"/>
  <c r="T137" i="40"/>
  <c r="T191" i="40"/>
  <c r="T239" i="40"/>
  <c r="O198" i="40"/>
  <c r="O234" i="40"/>
  <c r="O74" i="40"/>
  <c r="O110" i="40"/>
  <c r="O146" i="40"/>
  <c r="Q133" i="40"/>
  <c r="Q205" i="40"/>
  <c r="R140" i="40"/>
  <c r="R212" i="40"/>
  <c r="S195" i="40"/>
  <c r="S254" i="40"/>
  <c r="T184" i="40"/>
  <c r="T234" i="40"/>
  <c r="O193" i="40"/>
  <c r="O229" i="40"/>
  <c r="O75" i="40"/>
  <c r="O111" i="40"/>
  <c r="O147" i="40"/>
  <c r="Q134" i="40"/>
  <c r="Q206" i="40"/>
  <c r="R141" i="40"/>
  <c r="R213" i="40"/>
  <c r="S196" i="40"/>
  <c r="T131" i="40"/>
  <c r="T185" i="40"/>
  <c r="T235" i="40"/>
  <c r="O194" i="40"/>
  <c r="O230" i="40"/>
  <c r="O76" i="40"/>
  <c r="O112" i="40"/>
  <c r="O148" i="40"/>
  <c r="Q140" i="40"/>
  <c r="Q212" i="40"/>
  <c r="R147" i="40"/>
  <c r="R219" i="40"/>
  <c r="S202" i="40"/>
  <c r="T136" i="40"/>
  <c r="T190" i="40"/>
  <c r="T238" i="40"/>
  <c r="O197" i="40"/>
  <c r="O233" i="40"/>
  <c r="Q135" i="40"/>
  <c r="Q171" i="40"/>
  <c r="Q207" i="40"/>
  <c r="Q243" i="40"/>
  <c r="R142" i="40"/>
  <c r="R178" i="40"/>
  <c r="R214" i="40"/>
  <c r="R250" i="40"/>
  <c r="S197" i="40"/>
  <c r="S233" i="40"/>
  <c r="T145" i="40"/>
  <c r="T181" i="40"/>
  <c r="T217" i="40"/>
  <c r="Q136" i="40"/>
  <c r="Q172" i="40"/>
  <c r="Q208" i="40"/>
  <c r="Q244" i="40"/>
  <c r="R143" i="40"/>
  <c r="R179" i="40"/>
  <c r="R215" i="40"/>
  <c r="R251" i="40"/>
  <c r="S198" i="40"/>
  <c r="S234" i="40"/>
  <c r="T146" i="40"/>
  <c r="T182" i="40"/>
  <c r="T218" i="40"/>
  <c r="Q137" i="40"/>
  <c r="Q173" i="40"/>
  <c r="Q209" i="40"/>
  <c r="Q245" i="40"/>
  <c r="R144" i="40"/>
  <c r="R180" i="40"/>
  <c r="R216" i="40"/>
  <c r="R252" i="40"/>
  <c r="S199" i="40"/>
  <c r="Q156" i="40"/>
  <c r="Q228" i="40"/>
  <c r="R163" i="40"/>
  <c r="R235" i="40"/>
  <c r="S217" i="40"/>
  <c r="T147" i="40"/>
  <c r="T201" i="40"/>
  <c r="T245" i="40"/>
  <c r="O204" i="40"/>
  <c r="O240" i="40"/>
  <c r="O80" i="40"/>
  <c r="O116" i="40"/>
  <c r="O152" i="40"/>
  <c r="Q145" i="40"/>
  <c r="Q217" i="40"/>
  <c r="R152" i="40"/>
  <c r="R224" i="40"/>
  <c r="S207" i="40"/>
  <c r="T138" i="40"/>
  <c r="T192" i="40"/>
  <c r="T240" i="40"/>
  <c r="O199" i="40"/>
  <c r="O235" i="40"/>
  <c r="O81" i="40"/>
  <c r="O117" i="40"/>
  <c r="O153" i="40"/>
  <c r="Q146" i="40"/>
  <c r="Q218" i="40"/>
  <c r="R153" i="40"/>
  <c r="R225" i="40"/>
  <c r="S208" i="40"/>
  <c r="T141" i="40"/>
  <c r="T195" i="40"/>
  <c r="T241" i="40"/>
  <c r="O200" i="40"/>
  <c r="O236" i="40"/>
  <c r="O82" i="40"/>
  <c r="O118" i="40"/>
  <c r="O154" i="40"/>
  <c r="Q152" i="40"/>
  <c r="Q224" i="40"/>
  <c r="R159" i="40"/>
  <c r="R231" i="40"/>
  <c r="S214" i="40"/>
  <c r="T144" i="40"/>
  <c r="T198" i="40"/>
  <c r="T244" i="40"/>
  <c r="O203" i="40"/>
  <c r="O239" i="40"/>
  <c r="Q150" i="40"/>
  <c r="Q147" i="40"/>
  <c r="R118" i="40"/>
  <c r="R226" i="40"/>
  <c r="S245" i="40"/>
  <c r="D58" i="40"/>
  <c r="Q220" i="40"/>
  <c r="R191" i="40"/>
  <c r="S210" i="40"/>
  <c r="T194" i="40"/>
  <c r="Q185" i="40"/>
  <c r="R156" i="40"/>
  <c r="S175" i="40"/>
  <c r="Q252" i="40"/>
  <c r="S235" i="40"/>
  <c r="O180" i="40"/>
  <c r="O92" i="40"/>
  <c r="Q169" i="40"/>
  <c r="R248" i="40"/>
  <c r="T210" i="40"/>
  <c r="O247" i="40"/>
  <c r="O165" i="40"/>
  <c r="R177" i="40"/>
  <c r="T159" i="40"/>
  <c r="O212" i="40"/>
  <c r="O130" i="40"/>
  <c r="Q248" i="40"/>
  <c r="S232" i="40"/>
  <c r="O179" i="40"/>
  <c r="Q114" i="40"/>
  <c r="R229" i="40"/>
  <c r="T196" i="40"/>
  <c r="O237" i="40"/>
  <c r="O137" i="40"/>
  <c r="Q234" i="40"/>
  <c r="T248" i="40"/>
  <c r="Q235" i="40"/>
  <c r="O83" i="40"/>
  <c r="Q210" i="40"/>
  <c r="S230" i="40"/>
  <c r="O231" i="40"/>
  <c r="Q115" i="40"/>
  <c r="R194" i="40"/>
  <c r="T171" i="40"/>
  <c r="O220" i="40"/>
  <c r="O114" i="40"/>
  <c r="S188" i="40"/>
  <c r="R134" i="40"/>
  <c r="O131" i="40"/>
  <c r="R146" i="40"/>
  <c r="T135" i="40"/>
  <c r="O196" i="40"/>
  <c r="O85" i="40"/>
  <c r="O157" i="40"/>
  <c r="T150" i="40"/>
  <c r="O139" i="40"/>
  <c r="S249" i="40"/>
  <c r="O155" i="40"/>
  <c r="O71" i="40"/>
  <c r="R99" i="40"/>
  <c r="T113" i="40"/>
  <c r="Q95" i="40"/>
  <c r="R92" i="40"/>
  <c r="S114" i="40"/>
  <c r="S96" i="40"/>
  <c r="S145" i="40"/>
  <c r="R77" i="40"/>
  <c r="T94" i="40"/>
  <c r="T119" i="40"/>
  <c r="S121" i="40"/>
  <c r="Q106" i="40"/>
  <c r="S155" i="40"/>
  <c r="S97" i="40"/>
  <c r="S105" i="40"/>
  <c r="T72" i="40"/>
  <c r="S72" i="40"/>
  <c r="S67" i="40"/>
  <c r="T68" i="40"/>
  <c r="T108" i="40"/>
  <c r="S69" i="40"/>
  <c r="T90" i="40"/>
  <c r="Q98" i="40"/>
  <c r="T112" i="40"/>
  <c r="R107" i="40"/>
  <c r="S118" i="40"/>
  <c r="R100" i="40"/>
  <c r="Q105" i="40"/>
  <c r="R105" i="40"/>
  <c r="S128" i="40"/>
  <c r="T128" i="40"/>
  <c r="R112" i="40"/>
  <c r="T107" i="40"/>
  <c r="Q109" i="40"/>
  <c r="R114" i="40"/>
  <c r="R89" i="40"/>
  <c r="T86" i="40"/>
  <c r="S159" i="40"/>
  <c r="S125" i="40"/>
  <c r="R111" i="40"/>
  <c r="Q112" i="40"/>
  <c r="S116" i="40"/>
  <c r="Q91" i="40"/>
  <c r="Q67" i="40"/>
  <c r="S82" i="40"/>
  <c r="Q177" i="40"/>
  <c r="R148" i="40"/>
  <c r="S167" i="40"/>
  <c r="T151" i="40"/>
  <c r="Q142" i="40"/>
  <c r="Q250" i="40"/>
  <c r="R221" i="40"/>
  <c r="S240" i="40"/>
  <c r="T224" i="40"/>
  <c r="Q215" i="40"/>
  <c r="R186" i="40"/>
  <c r="S205" i="40"/>
  <c r="R175" i="40"/>
  <c r="T155" i="40"/>
  <c r="O210" i="40"/>
  <c r="O122" i="40"/>
  <c r="Q229" i="40"/>
  <c r="S218" i="40"/>
  <c r="T246" i="40"/>
  <c r="O87" i="40"/>
  <c r="Q158" i="40"/>
  <c r="R237" i="40"/>
  <c r="T203" i="40"/>
  <c r="O242" i="40"/>
  <c r="O160" i="40"/>
  <c r="R171" i="40"/>
  <c r="T154" i="40"/>
  <c r="O209" i="40"/>
  <c r="Q186" i="40"/>
  <c r="S176" i="40"/>
  <c r="T222" i="40"/>
  <c r="O77" i="40"/>
  <c r="O149" i="40"/>
  <c r="R133" i="40"/>
  <c r="O207" i="40"/>
  <c r="R206" i="40"/>
  <c r="O107" i="40"/>
  <c r="Q246" i="40"/>
  <c r="T160" i="40"/>
  <c r="O84" i="40"/>
  <c r="Q151" i="40"/>
  <c r="R230" i="40"/>
  <c r="T197" i="40"/>
  <c r="O238" i="40"/>
  <c r="O126" i="40"/>
  <c r="T230" i="40"/>
  <c r="S223" i="40"/>
  <c r="O175" i="40"/>
  <c r="R182" i="40"/>
  <c r="T161" i="40"/>
  <c r="O214" i="40"/>
  <c r="O97" i="40"/>
  <c r="O169" i="40"/>
  <c r="T204" i="40"/>
  <c r="O174" i="40"/>
  <c r="T207" i="40"/>
  <c r="R217" i="40"/>
  <c r="O96" i="40"/>
  <c r="T114" i="40"/>
  <c r="Q76" i="40"/>
  <c r="T110" i="40"/>
  <c r="Q85" i="40"/>
  <c r="R97" i="40"/>
  <c r="Q93" i="40"/>
  <c r="T116" i="40"/>
  <c r="T97" i="40"/>
  <c r="R86" i="40"/>
  <c r="Q110" i="40"/>
  <c r="Q104" i="40"/>
  <c r="T83" i="40"/>
  <c r="T101" i="40"/>
  <c r="T71" i="40"/>
  <c r="Q97" i="40"/>
  <c r="T115" i="40"/>
  <c r="Q69" i="40"/>
  <c r="R109" i="40"/>
  <c r="S100" i="40"/>
  <c r="R94" i="40"/>
  <c r="R67" i="40"/>
  <c r="S139" i="40"/>
  <c r="T103" i="40"/>
  <c r="T100" i="40"/>
  <c r="S91" i="40"/>
  <c r="T105" i="40"/>
  <c r="R115" i="40"/>
  <c r="R69" i="40"/>
  <c r="S143" i="40"/>
  <c r="S150" i="40"/>
  <c r="T102" i="40"/>
  <c r="Q78" i="40"/>
  <c r="S73" i="40"/>
  <c r="T82" i="40"/>
  <c r="R101" i="40"/>
  <c r="T104" i="40"/>
  <c r="S89" i="40"/>
  <c r="T118" i="40"/>
  <c r="S160" i="40"/>
  <c r="S85" i="40"/>
  <c r="T77" i="40"/>
  <c r="S92" i="40"/>
  <c r="Q79" i="40"/>
  <c r="Q84" i="40"/>
  <c r="Q219" i="40"/>
  <c r="R190" i="40"/>
  <c r="S209" i="40"/>
  <c r="T193" i="40"/>
  <c r="Q184" i="40"/>
  <c r="R155" i="40"/>
  <c r="S174" i="40"/>
  <c r="T158" i="40"/>
  <c r="Q149" i="40"/>
  <c r="R120" i="40"/>
  <c r="R228" i="40"/>
  <c r="Q180" i="40"/>
  <c r="S170" i="40"/>
  <c r="T219" i="40"/>
  <c r="O252" i="40"/>
  <c r="O164" i="40"/>
  <c r="R176" i="40"/>
  <c r="T156" i="40"/>
  <c r="O211" i="40"/>
  <c r="O129" i="40"/>
  <c r="Q242" i="40"/>
  <c r="S229" i="40"/>
  <c r="T253" i="40"/>
  <c r="O94" i="40"/>
  <c r="Q176" i="40"/>
  <c r="S166" i="40"/>
  <c r="T216" i="40"/>
  <c r="O251" i="40"/>
  <c r="R157" i="40"/>
  <c r="T142" i="40"/>
  <c r="O201" i="40"/>
  <c r="O113" i="40"/>
  <c r="Q162" i="40"/>
  <c r="S248" i="40"/>
  <c r="O163" i="40"/>
  <c r="T231" i="40"/>
  <c r="Q138" i="40"/>
  <c r="R253" i="40"/>
  <c r="T254" i="40"/>
  <c r="O144" i="40"/>
  <c r="R122" i="40"/>
  <c r="S241" i="40"/>
  <c r="O184" i="40"/>
  <c r="O90" i="40"/>
  <c r="O162" i="40"/>
  <c r="O115" i="40"/>
  <c r="O244" i="40"/>
  <c r="Q211" i="40"/>
  <c r="S201" i="40"/>
  <c r="T237" i="40"/>
  <c r="O54" i="40"/>
  <c r="T54" i="40" s="1"/>
  <c r="O133" i="40"/>
  <c r="R169" i="40"/>
  <c r="O65" i="40"/>
  <c r="T65" i="40" s="1"/>
  <c r="R170" i="40"/>
  <c r="O66" i="40"/>
  <c r="O195" i="40"/>
  <c r="O176" i="40"/>
  <c r="T99" i="40"/>
  <c r="R95" i="40"/>
  <c r="Q66" i="40"/>
  <c r="T106" i="40"/>
  <c r="T122" i="40"/>
  <c r="T96" i="40"/>
  <c r="Q92" i="40"/>
  <c r="Q88" i="40"/>
  <c r="S111" i="40"/>
  <c r="S161" i="40"/>
  <c r="S78" i="40"/>
  <c r="R106" i="40"/>
  <c r="Q102" i="40"/>
  <c r="R79" i="40"/>
  <c r="S133" i="40"/>
  <c r="S164" i="40"/>
  <c r="T89" i="40"/>
  <c r="S106" i="40"/>
  <c r="S130" i="40"/>
  <c r="R116" i="40"/>
  <c r="S108" i="40"/>
  <c r="S152" i="40"/>
  <c r="T73" i="40"/>
  <c r="S136" i="40"/>
  <c r="S137" i="40"/>
  <c r="S144" i="40"/>
  <c r="Q68" i="40"/>
  <c r="Q183" i="40"/>
  <c r="S173" i="40"/>
  <c r="Q148" i="40"/>
  <c r="R227" i="40"/>
  <c r="Q113" i="40"/>
  <c r="R192" i="40"/>
  <c r="R187" i="40"/>
  <c r="O216" i="40"/>
  <c r="Q241" i="40"/>
  <c r="T252" i="40"/>
  <c r="Q170" i="40"/>
  <c r="T213" i="40"/>
  <c r="O166" i="40"/>
  <c r="T162" i="40"/>
  <c r="Q222" i="40"/>
  <c r="T242" i="40"/>
  <c r="O161" i="40"/>
  <c r="O91" i="40"/>
  <c r="O143" i="40"/>
  <c r="T186" i="40"/>
  <c r="Q187" i="40"/>
  <c r="T225" i="40"/>
  <c r="O138" i="40"/>
  <c r="T179" i="40"/>
  <c r="R218" i="40"/>
  <c r="O232" i="40"/>
  <c r="O177" i="40"/>
  <c r="Q127" i="40"/>
  <c r="T132" i="40"/>
  <c r="S76" i="40"/>
  <c r="S99" i="40"/>
  <c r="Q75" i="40"/>
  <c r="T67" i="40"/>
  <c r="S151" i="40"/>
  <c r="S84" i="40"/>
  <c r="S120" i="40"/>
  <c r="S124" i="40"/>
  <c r="T120" i="40"/>
  <c r="S75" i="40"/>
  <c r="C58" i="40"/>
  <c r="S165" i="40"/>
  <c r="S131" i="40"/>
  <c r="T66" i="40"/>
  <c r="T124" i="40"/>
  <c r="Q74" i="40"/>
  <c r="T127" i="40"/>
  <c r="S113" i="40"/>
  <c r="R88" i="40"/>
  <c r="R72" i="40"/>
  <c r="S93" i="40"/>
  <c r="R68" i="40"/>
  <c r="S86" i="40"/>
  <c r="S117" i="40"/>
  <c r="Q71" i="40"/>
  <c r="S239" i="40"/>
  <c r="S169" i="40"/>
  <c r="O241" i="40"/>
  <c r="R193" i="40"/>
  <c r="Q198" i="40"/>
  <c r="O213" i="40"/>
  <c r="O173" i="40"/>
  <c r="S119" i="40"/>
  <c r="S148" i="40"/>
  <c r="S129" i="40"/>
  <c r="Q108" i="40"/>
  <c r="S83" i="40"/>
  <c r="R108" i="40"/>
  <c r="S162" i="40"/>
  <c r="S163" i="40"/>
  <c r="T62" i="40"/>
  <c r="S68" i="40"/>
  <c r="S107" i="40"/>
  <c r="Q96" i="40"/>
  <c r="R184" i="40"/>
  <c r="R149" i="40"/>
  <c r="T152" i="40"/>
  <c r="Q251" i="40"/>
  <c r="Q168" i="40"/>
  <c r="T209" i="40"/>
  <c r="O158" i="40"/>
  <c r="T148" i="40"/>
  <c r="S219" i="40"/>
  <c r="O88" i="40"/>
  <c r="R243" i="40"/>
  <c r="O245" i="40"/>
  <c r="O101" i="40"/>
  <c r="R241" i="40"/>
  <c r="T153" i="40"/>
  <c r="R181" i="40"/>
  <c r="S213" i="40"/>
  <c r="O78" i="40"/>
  <c r="Q175" i="40"/>
  <c r="T215" i="40"/>
  <c r="O121" i="40"/>
  <c r="O156" i="40"/>
  <c r="T129" i="40"/>
  <c r="S88" i="40"/>
  <c r="R70" i="40"/>
  <c r="T76" i="40"/>
  <c r="S95" i="40"/>
  <c r="Q80" i="40"/>
  <c r="T88" i="40"/>
  <c r="T80" i="40"/>
  <c r="S153" i="40"/>
  <c r="Q83" i="40"/>
  <c r="T74" i="40"/>
  <c r="T75" i="40"/>
  <c r="S115" i="40"/>
  <c r="R83" i="40"/>
  <c r="S104" i="40"/>
  <c r="R87" i="40"/>
  <c r="S94" i="40"/>
  <c r="S101" i="40"/>
  <c r="T123" i="40"/>
  <c r="R85" i="40"/>
  <c r="T98" i="40"/>
  <c r="S126" i="40"/>
  <c r="S122" i="40"/>
  <c r="T95" i="40"/>
  <c r="R185" i="40"/>
  <c r="S77" i="40"/>
  <c r="S135" i="40"/>
  <c r="R71" i="40"/>
  <c r="S112" i="40"/>
  <c r="R78" i="40"/>
  <c r="Q101" i="40"/>
  <c r="R80" i="40"/>
  <c r="T93" i="40"/>
  <c r="S141" i="40"/>
  <c r="R113" i="40"/>
  <c r="S157" i="40"/>
  <c r="R93" i="40"/>
  <c r="Q82" i="40"/>
  <c r="Q87" i="40"/>
  <c r="R102" i="40"/>
  <c r="T84" i="40"/>
  <c r="S109" i="40"/>
  <c r="T87" i="40"/>
  <c r="R84" i="40"/>
  <c r="S103" i="40"/>
  <c r="T130" i="40"/>
  <c r="Q213" i="40"/>
  <c r="S203" i="40"/>
  <c r="Q178" i="40"/>
  <c r="S168" i="40"/>
  <c r="Q143" i="40"/>
  <c r="R222" i="40"/>
  <c r="R247" i="40"/>
  <c r="O246" i="40"/>
  <c r="R164" i="40"/>
  <c r="O205" i="40"/>
  <c r="Q230" i="40"/>
  <c r="T247" i="40"/>
  <c r="Q164" i="40"/>
  <c r="T208" i="40"/>
  <c r="R121" i="40"/>
  <c r="O183" i="40"/>
  <c r="O172" i="40"/>
  <c r="O127" i="40"/>
  <c r="O167" i="40"/>
  <c r="T236" i="40"/>
  <c r="Q223" i="40"/>
  <c r="T243" i="40"/>
  <c r="O150" i="40"/>
  <c r="T249" i="40"/>
  <c r="R254" i="40"/>
  <c r="O250" i="40"/>
  <c r="Q126" i="40"/>
  <c r="Q199" i="40"/>
  <c r="T214" i="40"/>
  <c r="A58" i="40"/>
  <c r="S132" i="40"/>
  <c r="T70" i="40"/>
  <c r="S146" i="40"/>
  <c r="S158" i="40"/>
  <c r="Q100" i="40"/>
  <c r="S156" i="40"/>
  <c r="R90" i="40"/>
  <c r="Q107" i="40"/>
  <c r="S71" i="40"/>
  <c r="Q77" i="40"/>
  <c r="S102" i="40"/>
  <c r="S87" i="40"/>
  <c r="T92" i="40"/>
  <c r="S142" i="40"/>
  <c r="R110" i="40"/>
  <c r="S154" i="40"/>
  <c r="S90" i="40"/>
  <c r="S147" i="40"/>
  <c r="R75" i="40"/>
  <c r="T39" i="12"/>
  <c r="S81" i="40"/>
  <c r="T125" i="40"/>
  <c r="R66" i="40"/>
  <c r="R104" i="40"/>
  <c r="T78" i="40"/>
  <c r="Q249" i="40"/>
  <c r="Q214" i="40"/>
  <c r="S204" i="40"/>
  <c r="Q179" i="40"/>
  <c r="S225" i="40"/>
  <c r="O86" i="40"/>
  <c r="R236" i="40"/>
  <c r="R165" i="40"/>
  <c r="O206" i="40"/>
  <c r="Q236" i="40"/>
  <c r="T250" i="40"/>
  <c r="O219" i="40"/>
  <c r="Q163" i="40"/>
  <c r="Q174" i="40"/>
  <c r="R158" i="40"/>
  <c r="O202" i="40"/>
  <c r="O95" i="40"/>
  <c r="S231" i="40"/>
  <c r="O72" i="40"/>
  <c r="S220" i="40"/>
  <c r="R242" i="40"/>
  <c r="O249" i="40"/>
  <c r="T109" i="40"/>
  <c r="T117" i="40"/>
  <c r="Q90" i="40"/>
  <c r="T126" i="40"/>
  <c r="S98" i="40"/>
  <c r="S134" i="40"/>
  <c r="R74" i="40"/>
  <c r="T79" i="40"/>
  <c r="R98" i="40"/>
  <c r="R91" i="40"/>
  <c r="Q99" i="40"/>
  <c r="S110" i="40"/>
  <c r="R76" i="40"/>
  <c r="S127" i="40"/>
  <c r="T187" i="40"/>
  <c r="O123" i="40"/>
  <c r="S238" i="40"/>
  <c r="O120" i="40"/>
  <c r="O79" i="40"/>
  <c r="O225" i="40"/>
  <c r="O226" i="40"/>
  <c r="R96" i="40"/>
  <c r="R154" i="40"/>
  <c r="T157" i="40"/>
  <c r="R119" i="40"/>
  <c r="S246" i="40"/>
  <c r="Q221" i="40"/>
  <c r="S211" i="40"/>
  <c r="T165" i="40"/>
  <c r="O128" i="40"/>
  <c r="S226" i="40"/>
  <c r="O93" i="40"/>
  <c r="R249" i="40"/>
  <c r="O248" i="40"/>
  <c r="R183" i="40"/>
  <c r="O215" i="40"/>
  <c r="S212" i="40"/>
  <c r="O89" i="40"/>
  <c r="R205" i="40"/>
  <c r="S189" i="40"/>
  <c r="R145" i="40"/>
  <c r="O108" i="40"/>
  <c r="S177" i="40"/>
  <c r="O60" i="40"/>
  <c r="T60" i="40" s="1"/>
  <c r="O243" i="40"/>
  <c r="Q139" i="40"/>
  <c r="T189" i="40"/>
  <c r="O109" i="40"/>
  <c r="O189" i="40"/>
  <c r="O190" i="40"/>
  <c r="O132" i="40"/>
  <c r="T81" i="40"/>
  <c r="S79" i="40"/>
  <c r="S140" i="40"/>
  <c r="S70" i="40"/>
  <c r="Q103" i="40"/>
  <c r="A70" i="40"/>
  <c r="B70" i="40" s="1"/>
  <c r="S80" i="40"/>
  <c r="S123" i="40"/>
  <c r="Q81" i="40"/>
  <c r="Q89" i="40"/>
  <c r="Q94" i="40"/>
  <c r="Q86" i="40"/>
  <c r="T121" i="40"/>
  <c r="Q70" i="40"/>
  <c r="Q111" i="40"/>
  <c r="Q73" i="40"/>
  <c r="Q72" i="40"/>
  <c r="S66" i="40"/>
  <c r="R117" i="40"/>
  <c r="S74" i="40"/>
  <c r="R82" i="40"/>
  <c r="S138" i="40"/>
  <c r="T91" i="40"/>
  <c r="R73" i="40"/>
  <c r="T111" i="40"/>
  <c r="S149" i="40"/>
  <c r="K39" i="40"/>
  <c r="Q141" i="40"/>
  <c r="R220" i="40"/>
  <c r="T223" i="40"/>
  <c r="T188" i="40"/>
  <c r="R150" i="40"/>
  <c r="Q240" i="40"/>
  <c r="T251" i="40"/>
  <c r="Q157" i="40"/>
  <c r="T202" i="40"/>
  <c r="O159" i="40"/>
  <c r="T149" i="40"/>
  <c r="O124" i="40"/>
  <c r="S224" i="40"/>
  <c r="O67" i="40"/>
  <c r="T168" i="40"/>
  <c r="O125" i="40"/>
  <c r="T178" i="40"/>
  <c r="O208" i="40"/>
  <c r="S200" i="40"/>
  <c r="O168" i="40"/>
  <c r="T143" i="40"/>
  <c r="O102" i="40"/>
  <c r="O151" i="40"/>
  <c r="Q247" i="40"/>
  <c r="O178" i="40"/>
  <c r="O145" i="40"/>
  <c r="O103" i="40"/>
  <c r="O119" i="40"/>
  <c r="T69" i="40"/>
  <c r="R103" i="40"/>
  <c r="T85" i="40"/>
  <c r="R81" i="40"/>
  <c r="O61" i="40"/>
  <c r="T61" i="40" s="1"/>
  <c r="C70" i="40"/>
  <c r="O49" i="40"/>
  <c r="O64" i="40"/>
  <c r="O52" i="40"/>
  <c r="T52" i="40" s="1"/>
  <c r="O50" i="40"/>
  <c r="T50" i="40" s="1"/>
  <c r="T49" i="40"/>
  <c r="O47" i="40"/>
  <c r="O55" i="40"/>
  <c r="T47" i="40"/>
  <c r="O53" i="40"/>
  <c r="T53" i="40" s="1"/>
  <c r="O48" i="40"/>
  <c r="T48" i="40" s="1"/>
  <c r="O46" i="40"/>
  <c r="T46" i="40" s="1"/>
  <c r="O57" i="40"/>
  <c r="O58" i="40"/>
  <c r="O56" i="40"/>
  <c r="O59" i="40"/>
  <c r="T59" i="40" s="1"/>
  <c r="O63" i="40"/>
  <c r="O51" i="40"/>
  <c r="T56" i="40"/>
  <c r="Q62" i="40"/>
  <c r="Q55" i="40"/>
  <c r="Q58" i="40"/>
  <c r="Q50" i="40"/>
  <c r="Q51" i="40"/>
  <c r="Q56" i="40"/>
  <c r="Q65" i="40"/>
  <c r="Q64" i="40"/>
  <c r="Q61" i="40"/>
  <c r="Q52" i="40"/>
  <c r="Q47" i="40"/>
  <c r="Q60" i="40"/>
  <c r="T57" i="40"/>
  <c r="Q63" i="40"/>
  <c r="Q53" i="40"/>
  <c r="Q57" i="40"/>
  <c r="Q48" i="40"/>
  <c r="T63" i="40"/>
  <c r="T58" i="40"/>
  <c r="Q49" i="40"/>
  <c r="T64" i="40"/>
  <c r="Q59" i="40"/>
  <c r="Q54" i="40"/>
  <c r="T51" i="40"/>
  <c r="T55" i="40"/>
  <c r="Q46" i="40"/>
  <c r="R52" i="40"/>
  <c r="S52" i="40" s="1"/>
  <c r="R51" i="40"/>
  <c r="S51" i="40" s="1"/>
  <c r="R60" i="40"/>
  <c r="S60" i="40" s="1"/>
  <c r="R55" i="40"/>
  <c r="S55" i="40" s="1"/>
  <c r="R48" i="40"/>
  <c r="S48" i="40" s="1"/>
  <c r="R58" i="40"/>
  <c r="S58" i="40" s="1"/>
  <c r="R49" i="40"/>
  <c r="S49" i="40" s="1"/>
  <c r="R61" i="40"/>
  <c r="S61" i="40" s="1"/>
  <c r="R56" i="40"/>
  <c r="S56" i="40" s="1"/>
  <c r="R47" i="40"/>
  <c r="S47" i="40" s="1"/>
  <c r="R54" i="40"/>
  <c r="S54" i="40" s="1"/>
  <c r="R63" i="40"/>
  <c r="S63" i="40" s="1"/>
  <c r="R46" i="40"/>
  <c r="S46" i="40" s="1"/>
  <c r="R50" i="40"/>
  <c r="S50" i="40" s="1"/>
  <c r="R59" i="40"/>
  <c r="S59" i="40" s="1"/>
  <c r="R57" i="40"/>
  <c r="S57" i="40" s="1"/>
  <c r="R53" i="40"/>
  <c r="S53" i="40" s="1"/>
  <c r="R62" i="40"/>
  <c r="S62" i="40" s="1"/>
  <c r="F46" i="40"/>
  <c r="G46" i="40" s="1"/>
  <c r="J20" i="21"/>
  <c r="J10" i="21"/>
  <c r="J13" i="21"/>
  <c r="J19" i="21"/>
  <c r="J17" i="21"/>
  <c r="J18" i="21"/>
  <c r="J16" i="21"/>
  <c r="J14" i="21"/>
  <c r="J15" i="21"/>
  <c r="H43" i="32"/>
  <c r="J43" i="32" s="1" a="1"/>
  <c r="J43" i="32" s="1"/>
  <c r="M52" i="32" s="1" a="1"/>
  <c r="M52" i="32" s="1"/>
  <c r="I43" i="32"/>
  <c r="N52" i="32" l="1" a="1"/>
  <c r="N52" i="32" s="1"/>
  <c r="M43" i="32"/>
  <c r="O43" i="32" s="1"/>
  <c r="H44" i="32" l="1"/>
  <c r="J44" i="32" s="1" a="1"/>
  <c r="J44" i="32" s="1"/>
  <c r="O52" i="32" s="1" a="1"/>
  <c r="O52" i="32" s="1"/>
  <c r="I44" i="32"/>
  <c r="M44" i="32" l="1"/>
  <c r="O44" i="32" s="1"/>
  <c r="P52" i="32" a="1"/>
  <c r="P52" i="32" s="1"/>
  <c r="H45" i="32" l="1"/>
  <c r="J45" i="32" s="1" a="1"/>
  <c r="J45" i="32" s="1"/>
  <c r="Q52" i="32" s="1" a="1"/>
  <c r="Q52" i="32" s="1"/>
  <c r="I45" i="32"/>
  <c r="M45" i="32" l="1"/>
  <c r="O45" i="32" s="1"/>
  <c r="R52" i="32" a="1"/>
  <c r="R52" i="32" s="1"/>
  <c r="I46" i="32" l="1"/>
  <c r="H46" i="32"/>
  <c r="J46" i="32" s="1" a="1"/>
  <c r="J46" i="32" s="1"/>
  <c r="T52" i="32" l="1" a="1"/>
  <c r="T52" i="32" s="1"/>
  <c r="S52" i="32" a="1"/>
  <c r="S52" i="32" s="1"/>
  <c r="M46" i="32"/>
  <c r="O46" i="32" s="1"/>
  <c r="I47" i="32" l="1"/>
  <c r="H47" i="32"/>
  <c r="J47" i="32" l="1" a="1"/>
  <c r="J47" i="32" s="1"/>
  <c r="V52" i="32" l="1" a="1"/>
  <c r="V52" i="32" s="1"/>
  <c r="U52" i="32" a="1"/>
  <c r="U52" i="32" s="1"/>
  <c r="M47" i="32"/>
  <c r="O47" i="32" s="1"/>
  <c r="C38" i="32" s="1" a="1"/>
  <c r="C38" i="32" s="1"/>
  <c r="C25" i="29" l="1"/>
  <c r="F25" i="29"/>
  <c r="B25" i="29"/>
  <c r="K25" i="29" s="1"/>
  <c r="G25" i="29"/>
  <c r="D25" i="29"/>
  <c r="H25" i="29"/>
  <c r="E25" i="29"/>
  <c r="I25" i="29" l="1"/>
  <c r="I27" i="29" s="1"/>
  <c r="J25" i="29"/>
  <c r="J27" i="29" s="1"/>
  <c r="O2" i="36" l="1" a="1"/>
  <c r="N2" i="14" a="1"/>
  <c r="N2" i="14" s="1"/>
  <c r="M2" i="14" a="1"/>
  <c r="M2" i="14" s="1"/>
  <c r="D31" i="21" l="1"/>
  <c r="D33" i="21"/>
  <c r="D37" i="21"/>
  <c r="D32" i="21"/>
  <c r="D34" i="21"/>
  <c r="D35" i="21"/>
  <c r="D36" i="21"/>
  <c r="D29" i="21"/>
  <c r="D30" i="21"/>
  <c r="D27" i="21"/>
  <c r="D28" i="21"/>
  <c r="D25" i="21"/>
  <c r="D26" i="21"/>
  <c r="D23" i="21"/>
  <c r="D24" i="21"/>
  <c r="D21" i="21"/>
  <c r="D22" i="21"/>
  <c r="D19" i="21"/>
  <c r="D20" i="21"/>
  <c r="D17" i="21"/>
  <c r="D18" i="21"/>
  <c r="D10" i="21"/>
  <c r="D14" i="21"/>
  <c r="D16" i="21"/>
  <c r="D15" i="21"/>
  <c r="D13" i="21"/>
  <c r="S106" i="36"/>
  <c r="S112" i="36"/>
  <c r="S118" i="36"/>
  <c r="S124" i="36"/>
  <c r="S130" i="36"/>
  <c r="R107" i="36"/>
  <c r="R113" i="36"/>
  <c r="R119" i="36"/>
  <c r="R125" i="36"/>
  <c r="Q102" i="36"/>
  <c r="Q108" i="36"/>
  <c r="Q114" i="36"/>
  <c r="Q120" i="36"/>
  <c r="Q126" i="36"/>
  <c r="S99" i="36"/>
  <c r="S96" i="36"/>
  <c r="S93" i="36"/>
  <c r="S90" i="36"/>
  <c r="S87" i="36"/>
  <c r="S84" i="36"/>
  <c r="S81" i="36"/>
  <c r="S78" i="36"/>
  <c r="S75" i="36"/>
  <c r="S72" i="36"/>
  <c r="S69" i="36"/>
  <c r="S66" i="36"/>
  <c r="S63" i="36"/>
  <c r="S60" i="36"/>
  <c r="S57" i="36"/>
  <c r="Q100" i="36"/>
  <c r="R100" i="36" s="1"/>
  <c r="Q85" i="36"/>
  <c r="R85" i="36" s="1"/>
  <c r="Q76" i="36"/>
  <c r="R76" i="36" s="1"/>
  <c r="Q73" i="36"/>
  <c r="R73" i="36" s="1"/>
  <c r="Q70" i="36"/>
  <c r="R70" i="36" s="1"/>
  <c r="Q67" i="36"/>
  <c r="R67" i="36" s="1"/>
  <c r="S110" i="36"/>
  <c r="S122" i="36"/>
  <c r="R105" i="36"/>
  <c r="R117" i="36"/>
  <c r="R129" i="36"/>
  <c r="Q112" i="36"/>
  <c r="Q124" i="36"/>
  <c r="S101" i="36"/>
  <c r="S107" i="36"/>
  <c r="S113" i="36"/>
  <c r="S119" i="36"/>
  <c r="S125" i="36"/>
  <c r="R102" i="36"/>
  <c r="R108" i="36"/>
  <c r="R114" i="36"/>
  <c r="R120" i="36"/>
  <c r="R126" i="36"/>
  <c r="Q103" i="36"/>
  <c r="Q109" i="36"/>
  <c r="Q115" i="36"/>
  <c r="Q121" i="36"/>
  <c r="Q127" i="36"/>
  <c r="Q99" i="36"/>
  <c r="R99" i="36" s="1"/>
  <c r="Q96" i="36"/>
  <c r="R96" i="36" s="1"/>
  <c r="Q93" i="36"/>
  <c r="R93" i="36" s="1"/>
  <c r="Q90" i="36"/>
  <c r="R90" i="36" s="1"/>
  <c r="Q87" i="36"/>
  <c r="R87" i="36" s="1"/>
  <c r="Q84" i="36"/>
  <c r="R84" i="36" s="1"/>
  <c r="Q81" i="36"/>
  <c r="R81" i="36" s="1"/>
  <c r="Q78" i="36"/>
  <c r="R78" i="36" s="1"/>
  <c r="Q75" i="36"/>
  <c r="R75" i="36" s="1"/>
  <c r="Q72" i="36"/>
  <c r="R72" i="36" s="1"/>
  <c r="Q69" i="36"/>
  <c r="R69" i="36" s="1"/>
  <c r="Q66" i="36"/>
  <c r="R66" i="36" s="1"/>
  <c r="Q63" i="36"/>
  <c r="R63" i="36" s="1"/>
  <c r="Q60" i="36"/>
  <c r="R60" i="36" s="1"/>
  <c r="Q57" i="36"/>
  <c r="R57" i="36" s="1"/>
  <c r="S102" i="36"/>
  <c r="S108" i="36"/>
  <c r="S114" i="36"/>
  <c r="S120" i="36"/>
  <c r="S126" i="36"/>
  <c r="R103" i="36"/>
  <c r="R109" i="36"/>
  <c r="R115" i="36"/>
  <c r="R121" i="36"/>
  <c r="R127" i="36"/>
  <c r="Q104" i="36"/>
  <c r="Q110" i="36"/>
  <c r="Q116" i="36"/>
  <c r="Q122" i="36"/>
  <c r="Q128" i="36"/>
  <c r="S100" i="36"/>
  <c r="S97" i="36"/>
  <c r="S94" i="36"/>
  <c r="S91" i="36"/>
  <c r="S88" i="36"/>
  <c r="S85" i="36"/>
  <c r="S82" i="36"/>
  <c r="S79" i="36"/>
  <c r="S76" i="36"/>
  <c r="S73" i="36"/>
  <c r="S70" i="36"/>
  <c r="S67" i="36"/>
  <c r="S64" i="36"/>
  <c r="S61" i="36"/>
  <c r="S58" i="36"/>
  <c r="Q61" i="36"/>
  <c r="R61" i="36" s="1"/>
  <c r="S104" i="36"/>
  <c r="S128" i="36"/>
  <c r="R111" i="36"/>
  <c r="R123" i="36"/>
  <c r="Q106" i="36"/>
  <c r="Q130" i="36"/>
  <c r="S103" i="36"/>
  <c r="S109" i="36"/>
  <c r="S115" i="36"/>
  <c r="S121" i="36"/>
  <c r="S127" i="36"/>
  <c r="R104" i="36"/>
  <c r="R110" i="36"/>
  <c r="R116" i="36"/>
  <c r="R122" i="36"/>
  <c r="R128" i="36"/>
  <c r="Q105" i="36"/>
  <c r="Q111" i="36"/>
  <c r="Q117" i="36"/>
  <c r="Q123" i="36"/>
  <c r="Q129" i="36"/>
  <c r="Q97" i="36"/>
  <c r="R97" i="36" s="1"/>
  <c r="Q94" i="36"/>
  <c r="R94" i="36" s="1"/>
  <c r="Q91" i="36"/>
  <c r="R91" i="36" s="1"/>
  <c r="Q88" i="36"/>
  <c r="R88" i="36" s="1"/>
  <c r="Q82" i="36"/>
  <c r="R82" i="36" s="1"/>
  <c r="Q79" i="36"/>
  <c r="R79" i="36" s="1"/>
  <c r="Q64" i="36"/>
  <c r="R64" i="36" s="1"/>
  <c r="Q58" i="36"/>
  <c r="R58" i="36" s="1"/>
  <c r="S116" i="36"/>
  <c r="Q118" i="36"/>
  <c r="S95" i="36"/>
  <c r="S105" i="36"/>
  <c r="S111" i="36"/>
  <c r="S117" i="36"/>
  <c r="S123" i="36"/>
  <c r="S129" i="36"/>
  <c r="R106" i="36"/>
  <c r="R112" i="36"/>
  <c r="R118" i="36"/>
  <c r="R124" i="36"/>
  <c r="R130" i="36"/>
  <c r="Q107" i="36"/>
  <c r="Q113" i="36"/>
  <c r="Q119" i="36"/>
  <c r="Q125" i="36"/>
  <c r="Q101" i="36"/>
  <c r="R101" i="36" s="1"/>
  <c r="Q98" i="36"/>
  <c r="R98" i="36" s="1"/>
  <c r="Q95" i="36"/>
  <c r="R95" i="36" s="1"/>
  <c r="Q92" i="36"/>
  <c r="R92" i="36" s="1"/>
  <c r="Q89" i="36"/>
  <c r="R89" i="36" s="1"/>
  <c r="Q86" i="36"/>
  <c r="R86" i="36" s="1"/>
  <c r="Q83" i="36"/>
  <c r="R83" i="36" s="1"/>
  <c r="Q80" i="36"/>
  <c r="R80" i="36" s="1"/>
  <c r="Q77" i="36"/>
  <c r="R77" i="36" s="1"/>
  <c r="Q74" i="36"/>
  <c r="R74" i="36" s="1"/>
  <c r="Q71" i="36"/>
  <c r="R71" i="36" s="1"/>
  <c r="Q68" i="36"/>
  <c r="R68" i="36" s="1"/>
  <c r="Q65" i="36"/>
  <c r="R65" i="36" s="1"/>
  <c r="Q62" i="36"/>
  <c r="R62" i="36" s="1"/>
  <c r="Q59" i="36"/>
  <c r="R59" i="36" s="1"/>
  <c r="Q56" i="36"/>
  <c r="R56" i="36" s="1"/>
  <c r="S98" i="36"/>
  <c r="S86" i="36"/>
  <c r="S77" i="36"/>
  <c r="S68" i="36"/>
  <c r="S59" i="36"/>
  <c r="S92" i="36"/>
  <c r="S83" i="36"/>
  <c r="S74" i="36"/>
  <c r="S65" i="36"/>
  <c r="S56" i="36"/>
  <c r="S89" i="36"/>
  <c r="S80" i="36"/>
  <c r="S71" i="36"/>
  <c r="S62" i="36"/>
  <c r="Q53" i="36"/>
  <c r="R53" i="36" s="1"/>
  <c r="S53" i="36"/>
  <c r="S55" i="36"/>
  <c r="O2" i="36"/>
  <c r="P40" i="40" s="1" a="1"/>
  <c r="Q33" i="36"/>
  <c r="R33" i="36" s="1"/>
  <c r="S41" i="36"/>
  <c r="Q37" i="36"/>
  <c r="R37" i="36" s="1"/>
  <c r="Q46" i="36"/>
  <c r="R46" i="36" s="1"/>
  <c r="Q31" i="36"/>
  <c r="R31" i="36" s="1"/>
  <c r="S28" i="36"/>
  <c r="Q25" i="36"/>
  <c r="R25" i="36" s="1"/>
  <c r="Q41" i="36"/>
  <c r="R41" i="36" s="1"/>
  <c r="S45" i="36"/>
  <c r="S35" i="36"/>
  <c r="S47" i="36"/>
  <c r="Q43" i="36"/>
  <c r="R43" i="36" s="1"/>
  <c r="S43" i="36"/>
  <c r="S31" i="36"/>
  <c r="S38" i="36"/>
  <c r="S33" i="36"/>
  <c r="S30" i="36"/>
  <c r="S23" i="36"/>
  <c r="S44" i="36"/>
  <c r="O2" i="14" a="1"/>
  <c r="A39" i="35"/>
  <c r="O45" i="40" l="1"/>
  <c r="T45" i="40" s="1"/>
  <c r="P40" i="40"/>
  <c r="O44" i="40" s="1"/>
  <c r="G70" i="35"/>
  <c r="O67" i="35"/>
  <c r="O66" i="35"/>
  <c r="T170" i="35"/>
  <c r="T172" i="35"/>
  <c r="T174" i="35"/>
  <c r="T176" i="35"/>
  <c r="Q171" i="35"/>
  <c r="Q177" i="35"/>
  <c r="O174" i="35"/>
  <c r="S170" i="35"/>
  <c r="R169" i="35"/>
  <c r="R171" i="35"/>
  <c r="R173" i="35"/>
  <c r="R175" i="35"/>
  <c r="R177" i="35"/>
  <c r="Q172" i="35"/>
  <c r="O169" i="35"/>
  <c r="O175" i="35"/>
  <c r="S176" i="35"/>
  <c r="O173" i="35"/>
  <c r="S169" i="35"/>
  <c r="S171" i="35"/>
  <c r="S173" i="35"/>
  <c r="S175" i="35"/>
  <c r="S177" i="35"/>
  <c r="Q173" i="35"/>
  <c r="O170" i="35"/>
  <c r="O176" i="35"/>
  <c r="S174" i="35"/>
  <c r="Q170" i="35"/>
  <c r="Q176" i="35"/>
  <c r="T169" i="35"/>
  <c r="T171" i="35"/>
  <c r="T173" i="35"/>
  <c r="T175" i="35"/>
  <c r="T177" i="35"/>
  <c r="Q174" i="35"/>
  <c r="O171" i="35"/>
  <c r="O177" i="35"/>
  <c r="S172" i="35"/>
  <c r="R170" i="35"/>
  <c r="R172" i="35"/>
  <c r="R174" i="35"/>
  <c r="R176" i="35"/>
  <c r="Q169" i="35"/>
  <c r="Q175" i="35"/>
  <c r="O172" i="35"/>
  <c r="S66" i="35"/>
  <c r="S72" i="35"/>
  <c r="S78" i="35"/>
  <c r="S84" i="35"/>
  <c r="S90" i="35"/>
  <c r="S96" i="35"/>
  <c r="S102" i="35"/>
  <c r="S108" i="35"/>
  <c r="S114" i="35"/>
  <c r="S120" i="35"/>
  <c r="S126" i="35"/>
  <c r="S132" i="35"/>
  <c r="S138" i="35"/>
  <c r="S144" i="35"/>
  <c r="S150" i="35"/>
  <c r="S156" i="35"/>
  <c r="S162" i="35"/>
  <c r="S168" i="35"/>
  <c r="S148" i="35"/>
  <c r="S149" i="35"/>
  <c r="S67" i="35"/>
  <c r="S73" i="35"/>
  <c r="S79" i="35"/>
  <c r="S85" i="35"/>
  <c r="S91" i="35"/>
  <c r="S97" i="35"/>
  <c r="S103" i="35"/>
  <c r="S109" i="35"/>
  <c r="S115" i="35"/>
  <c r="S121" i="35"/>
  <c r="S127" i="35"/>
  <c r="S133" i="35"/>
  <c r="S139" i="35"/>
  <c r="S145" i="35"/>
  <c r="S151" i="35"/>
  <c r="S157" i="35"/>
  <c r="S163" i="35"/>
  <c r="S118" i="35"/>
  <c r="S154" i="35"/>
  <c r="S113" i="35"/>
  <c r="S137" i="35"/>
  <c r="S155" i="35"/>
  <c r="S167" i="35"/>
  <c r="S68" i="35"/>
  <c r="S74" i="35"/>
  <c r="S80" i="35"/>
  <c r="S86" i="35"/>
  <c r="S92" i="35"/>
  <c r="S98" i="35"/>
  <c r="S104" i="35"/>
  <c r="S110" i="35"/>
  <c r="S116" i="35"/>
  <c r="S122" i="35"/>
  <c r="S128" i="35"/>
  <c r="S134" i="35"/>
  <c r="S140" i="35"/>
  <c r="S146" i="35"/>
  <c r="S152" i="35"/>
  <c r="S158" i="35"/>
  <c r="S164" i="35"/>
  <c r="S69" i="35"/>
  <c r="S75" i="35"/>
  <c r="S81" i="35"/>
  <c r="S87" i="35"/>
  <c r="S93" i="35"/>
  <c r="S99" i="35"/>
  <c r="S105" i="35"/>
  <c r="S111" i="35"/>
  <c r="S117" i="35"/>
  <c r="S123" i="35"/>
  <c r="S129" i="35"/>
  <c r="S135" i="35"/>
  <c r="S141" i="35"/>
  <c r="S147" i="35"/>
  <c r="S153" i="35"/>
  <c r="S159" i="35"/>
  <c r="S165" i="35"/>
  <c r="S70" i="35"/>
  <c r="S76" i="35"/>
  <c r="S82" i="35"/>
  <c r="S88" i="35"/>
  <c r="S94" i="35"/>
  <c r="S100" i="35"/>
  <c r="S106" i="35"/>
  <c r="S112" i="35"/>
  <c r="S124" i="35"/>
  <c r="S130" i="35"/>
  <c r="S136" i="35"/>
  <c r="S142" i="35"/>
  <c r="S160" i="35"/>
  <c r="S166" i="35"/>
  <c r="S71" i="35"/>
  <c r="S77" i="35"/>
  <c r="S83" i="35"/>
  <c r="S89" i="35"/>
  <c r="S95" i="35"/>
  <c r="S101" i="35"/>
  <c r="S107" i="35"/>
  <c r="S119" i="35"/>
  <c r="S125" i="35"/>
  <c r="S131" i="35"/>
  <c r="S143" i="35"/>
  <c r="S161" i="35"/>
  <c r="T70" i="35"/>
  <c r="T76" i="35"/>
  <c r="T82" i="35"/>
  <c r="T88" i="35"/>
  <c r="T94" i="35"/>
  <c r="T100" i="35"/>
  <c r="T106" i="35"/>
  <c r="T112" i="35"/>
  <c r="T118" i="35"/>
  <c r="T124" i="35"/>
  <c r="T130" i="35"/>
  <c r="T136" i="35"/>
  <c r="T142" i="35"/>
  <c r="T148" i="35"/>
  <c r="T154" i="35"/>
  <c r="T160" i="35"/>
  <c r="T166" i="35"/>
  <c r="R69" i="35"/>
  <c r="R75" i="35"/>
  <c r="R81" i="35"/>
  <c r="R87" i="35"/>
  <c r="R93" i="35"/>
  <c r="R99" i="35"/>
  <c r="R105" i="35"/>
  <c r="R111" i="35"/>
  <c r="R117" i="35"/>
  <c r="R123" i="35"/>
  <c r="R129" i="35"/>
  <c r="R135" i="35"/>
  <c r="R141" i="35"/>
  <c r="R147" i="35"/>
  <c r="R153" i="35"/>
  <c r="R159" i="35"/>
  <c r="R165" i="35"/>
  <c r="Q69" i="35"/>
  <c r="Q75" i="35"/>
  <c r="Q81" i="35"/>
  <c r="Q87" i="35"/>
  <c r="Q93" i="35"/>
  <c r="Q99" i="35"/>
  <c r="Q105" i="35"/>
  <c r="Q111" i="35"/>
  <c r="Q117" i="35"/>
  <c r="Q123" i="35"/>
  <c r="Q129" i="35"/>
  <c r="Q135" i="35"/>
  <c r="Q141" i="35"/>
  <c r="Q147" i="35"/>
  <c r="Q153" i="35"/>
  <c r="Q159" i="35"/>
  <c r="T71" i="35"/>
  <c r="T78" i="35"/>
  <c r="T85" i="35"/>
  <c r="T92" i="35"/>
  <c r="T99" i="35"/>
  <c r="T107" i="35"/>
  <c r="T114" i="35"/>
  <c r="T121" i="35"/>
  <c r="T128" i="35"/>
  <c r="T135" i="35"/>
  <c r="T143" i="35"/>
  <c r="T150" i="35"/>
  <c r="T157" i="35"/>
  <c r="T164" i="35"/>
  <c r="R70" i="35"/>
  <c r="R77" i="35"/>
  <c r="R84" i="35"/>
  <c r="R91" i="35"/>
  <c r="R98" i="35"/>
  <c r="R106" i="35"/>
  <c r="R113" i="35"/>
  <c r="R120" i="35"/>
  <c r="R127" i="35"/>
  <c r="R134" i="35"/>
  <c r="R142" i="35"/>
  <c r="R149" i="35"/>
  <c r="R156" i="35"/>
  <c r="R163" i="35"/>
  <c r="Q66" i="35"/>
  <c r="Q73" i="35"/>
  <c r="Q80" i="35"/>
  <c r="Q88" i="35"/>
  <c r="Q95" i="35"/>
  <c r="Q102" i="35"/>
  <c r="Q109" i="35"/>
  <c r="Q116" i="35"/>
  <c r="Q124" i="35"/>
  <c r="Q131" i="35"/>
  <c r="Q138" i="35"/>
  <c r="Q145" i="35"/>
  <c r="Q152" i="35"/>
  <c r="Q160" i="35"/>
  <c r="Q166" i="35"/>
  <c r="O68" i="35"/>
  <c r="O74" i="35"/>
  <c r="O80" i="35"/>
  <c r="O86" i="35"/>
  <c r="O92" i="35"/>
  <c r="O98" i="35"/>
  <c r="O104" i="35"/>
  <c r="O110" i="35"/>
  <c r="O116" i="35"/>
  <c r="K39" i="35"/>
  <c r="T73" i="35"/>
  <c r="T81" i="35"/>
  <c r="T90" i="35"/>
  <c r="T98" i="35"/>
  <c r="T108" i="35"/>
  <c r="T116" i="35"/>
  <c r="T125" i="35"/>
  <c r="T133" i="35"/>
  <c r="T141" i="35"/>
  <c r="T151" i="35"/>
  <c r="T159" i="35"/>
  <c r="T168" i="35"/>
  <c r="R71" i="35"/>
  <c r="R79" i="35"/>
  <c r="R88" i="35"/>
  <c r="R96" i="35"/>
  <c r="R104" i="35"/>
  <c r="R114" i="35"/>
  <c r="R122" i="35"/>
  <c r="R131" i="35"/>
  <c r="R139" i="35"/>
  <c r="R148" i="35"/>
  <c r="R157" i="35"/>
  <c r="R166" i="35"/>
  <c r="Q74" i="35"/>
  <c r="Q83" i="35"/>
  <c r="Q91" i="35"/>
  <c r="Q100" i="35"/>
  <c r="Q108" i="35"/>
  <c r="Q118" i="35"/>
  <c r="Q126" i="35"/>
  <c r="Q134" i="35"/>
  <c r="Q143" i="35"/>
  <c r="Q151" i="35"/>
  <c r="Q161" i="35"/>
  <c r="Q168" i="35"/>
  <c r="O69" i="35"/>
  <c r="O76" i="35"/>
  <c r="O83" i="35"/>
  <c r="O90" i="35"/>
  <c r="O97" i="35"/>
  <c r="O105" i="35"/>
  <c r="O112" i="35"/>
  <c r="O119" i="35"/>
  <c r="O125" i="35"/>
  <c r="O131" i="35"/>
  <c r="O137" i="35"/>
  <c r="O143" i="35"/>
  <c r="O149" i="35"/>
  <c r="O155" i="35"/>
  <c r="O161" i="35"/>
  <c r="O167" i="35"/>
  <c r="T66" i="35"/>
  <c r="T74" i="35"/>
  <c r="T83" i="35"/>
  <c r="T91" i="35"/>
  <c r="T101" i="35"/>
  <c r="T109" i="35"/>
  <c r="T117" i="35"/>
  <c r="T126" i="35"/>
  <c r="T134" i="35"/>
  <c r="T144" i="35"/>
  <c r="T152" i="35"/>
  <c r="T161" i="35"/>
  <c r="R72" i="35"/>
  <c r="R80" i="35"/>
  <c r="R89" i="35"/>
  <c r="R97" i="35"/>
  <c r="R107" i="35"/>
  <c r="R115" i="35"/>
  <c r="R124" i="35"/>
  <c r="R132" i="35"/>
  <c r="R140" i="35"/>
  <c r="R150" i="35"/>
  <c r="R158" i="35"/>
  <c r="R167" i="35"/>
  <c r="Q67" i="35"/>
  <c r="Q76" i="35"/>
  <c r="Q84" i="35"/>
  <c r="Q92" i="35"/>
  <c r="Q101" i="35"/>
  <c r="Q110" i="35"/>
  <c r="Q119" i="35"/>
  <c r="Q127" i="35"/>
  <c r="Q136" i="35"/>
  <c r="Q144" i="35"/>
  <c r="Q154" i="35"/>
  <c r="Q162" i="35"/>
  <c r="O70" i="35"/>
  <c r="O77" i="35"/>
  <c r="O84" i="35"/>
  <c r="O91" i="35"/>
  <c r="O99" i="35"/>
  <c r="O106" i="35"/>
  <c r="O113" i="35"/>
  <c r="O120" i="35"/>
  <c r="O126" i="35"/>
  <c r="O132" i="35"/>
  <c r="O138" i="35"/>
  <c r="O144" i="35"/>
  <c r="O150" i="35"/>
  <c r="O156" i="35"/>
  <c r="O162" i="35"/>
  <c r="O168" i="35"/>
  <c r="T67" i="35"/>
  <c r="T75" i="35"/>
  <c r="T84" i="35"/>
  <c r="T93" i="35"/>
  <c r="T102" i="35"/>
  <c r="T110" i="35"/>
  <c r="T119" i="35"/>
  <c r="T127" i="35"/>
  <c r="T137" i="35"/>
  <c r="T145" i="35"/>
  <c r="T153" i="35"/>
  <c r="T162" i="35"/>
  <c r="R73" i="35"/>
  <c r="R82" i="35"/>
  <c r="R90" i="35"/>
  <c r="R100" i="35"/>
  <c r="R108" i="35"/>
  <c r="R116" i="35"/>
  <c r="R125" i="35"/>
  <c r="R133" i="35"/>
  <c r="R143" i="35"/>
  <c r="R151" i="35"/>
  <c r="R160" i="35"/>
  <c r="R168" i="35"/>
  <c r="Q68" i="35"/>
  <c r="Q77" i="35"/>
  <c r="Q85" i="35"/>
  <c r="Q94" i="35"/>
  <c r="Q103" i="35"/>
  <c r="Q112" i="35"/>
  <c r="Q120" i="35"/>
  <c r="Q128" i="35"/>
  <c r="Q137" i="35"/>
  <c r="Q146" i="35"/>
  <c r="Q155" i="35"/>
  <c r="Q163" i="35"/>
  <c r="O71" i="35"/>
  <c r="O78" i="35"/>
  <c r="O85" i="35"/>
  <c r="O93" i="35"/>
  <c r="O100" i="35"/>
  <c r="O107" i="35"/>
  <c r="O114" i="35"/>
  <c r="O121" i="35"/>
  <c r="O127" i="35"/>
  <c r="O133" i="35"/>
  <c r="O139" i="35"/>
  <c r="O145" i="35"/>
  <c r="O151" i="35"/>
  <c r="O157" i="35"/>
  <c r="O163" i="35"/>
  <c r="T72" i="35"/>
  <c r="T80" i="35"/>
  <c r="T89" i="35"/>
  <c r="T97" i="35"/>
  <c r="T68" i="35"/>
  <c r="T77" i="35"/>
  <c r="T86" i="35"/>
  <c r="T95" i="35"/>
  <c r="T103" i="35"/>
  <c r="T111" i="35"/>
  <c r="T120" i="35"/>
  <c r="T129" i="35"/>
  <c r="T138" i="35"/>
  <c r="T146" i="35"/>
  <c r="T155" i="35"/>
  <c r="T163" i="35"/>
  <c r="R66" i="35"/>
  <c r="R74" i="35"/>
  <c r="R83" i="35"/>
  <c r="R92" i="35"/>
  <c r="R101" i="35"/>
  <c r="R109" i="35"/>
  <c r="R118" i="35"/>
  <c r="R126" i="35"/>
  <c r="R136" i="35"/>
  <c r="R144" i="35"/>
  <c r="R152" i="35"/>
  <c r="R161" i="35"/>
  <c r="Q70" i="35"/>
  <c r="Q78" i="35"/>
  <c r="Q86" i="35"/>
  <c r="Q96" i="35"/>
  <c r="Q104" i="35"/>
  <c r="Q113" i="35"/>
  <c r="Q121" i="35"/>
  <c r="Q130" i="35"/>
  <c r="Q139" i="35"/>
  <c r="Q148" i="35"/>
  <c r="Q156" i="35"/>
  <c r="Q164" i="35"/>
  <c r="O72" i="35"/>
  <c r="O79" i="35"/>
  <c r="O87" i="35"/>
  <c r="O94" i="35"/>
  <c r="O101" i="35"/>
  <c r="O108" i="35"/>
  <c r="O115" i="35"/>
  <c r="O122" i="35"/>
  <c r="O128" i="35"/>
  <c r="O134" i="35"/>
  <c r="O140" i="35"/>
  <c r="O146" i="35"/>
  <c r="O152" i="35"/>
  <c r="O158" i="35"/>
  <c r="O164" i="35"/>
  <c r="T69" i="35"/>
  <c r="T79" i="35"/>
  <c r="T87" i="35"/>
  <c r="T96" i="35"/>
  <c r="T104" i="35"/>
  <c r="T113" i="35"/>
  <c r="T122" i="35"/>
  <c r="T131" i="35"/>
  <c r="T139" i="35"/>
  <c r="T147" i="35"/>
  <c r="T156" i="35"/>
  <c r="T165" i="35"/>
  <c r="R67" i="35"/>
  <c r="R76" i="35"/>
  <c r="R85" i="35"/>
  <c r="R94" i="35"/>
  <c r="R102" i="35"/>
  <c r="R110" i="35"/>
  <c r="R119" i="35"/>
  <c r="R128" i="35"/>
  <c r="R137" i="35"/>
  <c r="R145" i="35"/>
  <c r="R154" i="35"/>
  <c r="R162" i="35"/>
  <c r="Q71" i="35"/>
  <c r="Q79" i="35"/>
  <c r="Q89" i="35"/>
  <c r="Q97" i="35"/>
  <c r="Q106" i="35"/>
  <c r="Q114" i="35"/>
  <c r="Q122" i="35"/>
  <c r="Q132" i="35"/>
  <c r="Q140" i="35"/>
  <c r="Q149" i="35"/>
  <c r="Q157" i="35"/>
  <c r="Q165" i="35"/>
  <c r="O73" i="35"/>
  <c r="O81" i="35"/>
  <c r="O88" i="35"/>
  <c r="O95" i="35"/>
  <c r="O102" i="35"/>
  <c r="O109" i="35"/>
  <c r="O117" i="35"/>
  <c r="O123" i="35"/>
  <c r="O129" i="35"/>
  <c r="O135" i="35"/>
  <c r="O141" i="35"/>
  <c r="O147" i="35"/>
  <c r="O153" i="35"/>
  <c r="O159" i="35"/>
  <c r="O165" i="35"/>
  <c r="T115" i="35"/>
  <c r="T167" i="35"/>
  <c r="R121" i="35"/>
  <c r="Q98" i="35"/>
  <c r="Q150" i="35"/>
  <c r="O111" i="35"/>
  <c r="O148" i="35"/>
  <c r="R68" i="35"/>
  <c r="T123" i="35"/>
  <c r="R78" i="35"/>
  <c r="R130" i="35"/>
  <c r="Q107" i="35"/>
  <c r="Q158" i="35"/>
  <c r="O75" i="35"/>
  <c r="O118" i="35"/>
  <c r="O154" i="35"/>
  <c r="T132" i="35"/>
  <c r="R86" i="35"/>
  <c r="R138" i="35"/>
  <c r="Q115" i="35"/>
  <c r="Q167" i="35"/>
  <c r="O82" i="35"/>
  <c r="O124" i="35"/>
  <c r="O160" i="35"/>
  <c r="T140" i="35"/>
  <c r="R95" i="35"/>
  <c r="R146" i="35"/>
  <c r="Q72" i="35"/>
  <c r="Q125" i="35"/>
  <c r="O89" i="35"/>
  <c r="O130" i="35"/>
  <c r="O166" i="35"/>
  <c r="T149" i="35"/>
  <c r="R103" i="35"/>
  <c r="R155" i="35"/>
  <c r="Q82" i="35"/>
  <c r="Q133" i="35"/>
  <c r="O96" i="35"/>
  <c r="O136" i="35"/>
  <c r="T105" i="35"/>
  <c r="T158" i="35"/>
  <c r="R112" i="35"/>
  <c r="R164" i="35"/>
  <c r="Q90" i="35"/>
  <c r="Q142" i="35"/>
  <c r="O103" i="35"/>
  <c r="O142" i="35"/>
  <c r="S107" i="14"/>
  <c r="S113" i="14"/>
  <c r="S119" i="14"/>
  <c r="S125" i="14"/>
  <c r="R102" i="14"/>
  <c r="R108" i="14"/>
  <c r="R114" i="14"/>
  <c r="R120" i="14"/>
  <c r="R126" i="14"/>
  <c r="Q103" i="14"/>
  <c r="Q109" i="14"/>
  <c r="Q115" i="14"/>
  <c r="Q121" i="14"/>
  <c r="Q127" i="14"/>
  <c r="S102" i="14"/>
  <c r="S108" i="14"/>
  <c r="S114" i="14"/>
  <c r="S120" i="14"/>
  <c r="S126" i="14"/>
  <c r="R103" i="14"/>
  <c r="R109" i="14"/>
  <c r="R115" i="14"/>
  <c r="R121" i="14"/>
  <c r="R127" i="14"/>
  <c r="Q104" i="14"/>
  <c r="Q110" i="14"/>
  <c r="Q116" i="14"/>
  <c r="Q122" i="14"/>
  <c r="Q128" i="14"/>
  <c r="S117" i="14"/>
  <c r="R106" i="14"/>
  <c r="R124" i="14"/>
  <c r="Q107" i="14"/>
  <c r="Q119" i="14"/>
  <c r="S103" i="14"/>
  <c r="S109" i="14"/>
  <c r="S115" i="14"/>
  <c r="S121" i="14"/>
  <c r="S127" i="14"/>
  <c r="R104" i="14"/>
  <c r="R110" i="14"/>
  <c r="R116" i="14"/>
  <c r="R122" i="14"/>
  <c r="R128" i="14"/>
  <c r="Q105" i="14"/>
  <c r="Q111" i="14"/>
  <c r="Q117" i="14"/>
  <c r="Q123" i="14"/>
  <c r="Q129" i="14"/>
  <c r="S104" i="14"/>
  <c r="S110" i="14"/>
  <c r="S116" i="14"/>
  <c r="S122" i="14"/>
  <c r="S128" i="14"/>
  <c r="R105" i="14"/>
  <c r="R111" i="14"/>
  <c r="R117" i="14"/>
  <c r="R123" i="14"/>
  <c r="R129" i="14"/>
  <c r="Q106" i="14"/>
  <c r="Q112" i="14"/>
  <c r="Q118" i="14"/>
  <c r="Q124" i="14"/>
  <c r="Q130" i="14"/>
  <c r="S105" i="14"/>
  <c r="S111" i="14"/>
  <c r="S123" i="14"/>
  <c r="S129" i="14"/>
  <c r="R112" i="14"/>
  <c r="R130" i="14"/>
  <c r="Q113" i="14"/>
  <c r="Q125" i="14"/>
  <c r="S106" i="14"/>
  <c r="S112" i="14"/>
  <c r="S118" i="14"/>
  <c r="S124" i="14"/>
  <c r="S130" i="14"/>
  <c r="R107" i="14"/>
  <c r="R113" i="14"/>
  <c r="R119" i="14"/>
  <c r="R125" i="14"/>
  <c r="Q102" i="14"/>
  <c r="Q108" i="14"/>
  <c r="Q114" i="14"/>
  <c r="Q120" i="14"/>
  <c r="Q126" i="14"/>
  <c r="R118" i="14"/>
  <c r="D58" i="35"/>
  <c r="C58" i="35"/>
  <c r="A70" i="35"/>
  <c r="B70" i="35" s="1"/>
  <c r="A58" i="35"/>
  <c r="O2" i="14"/>
  <c r="P2" i="14" s="1" a="1"/>
  <c r="P2" i="14" s="1"/>
  <c r="S54" i="36"/>
  <c r="Q19" i="36"/>
  <c r="R19" i="36" s="1"/>
  <c r="S5" i="36"/>
  <c r="S6" i="36"/>
  <c r="S14" i="36"/>
  <c r="Q3" i="36"/>
  <c r="R3" i="36" s="1"/>
  <c r="Q21" i="36"/>
  <c r="R21" i="36" s="1"/>
  <c r="Q17" i="36"/>
  <c r="R17" i="36" s="1"/>
  <c r="S12" i="36"/>
  <c r="S15" i="36"/>
  <c r="Q15" i="36"/>
  <c r="R15" i="36" s="1"/>
  <c r="S13" i="36"/>
  <c r="Q13" i="36"/>
  <c r="R13" i="36" s="1"/>
  <c r="Q14" i="36"/>
  <c r="R14" i="36" s="1"/>
  <c r="Q6" i="36"/>
  <c r="R6" i="36" s="1"/>
  <c r="S36" i="36"/>
  <c r="Q23" i="36"/>
  <c r="R23" i="36" s="1"/>
  <c r="Q26" i="36"/>
  <c r="R26" i="36" s="1"/>
  <c r="Q44" i="36"/>
  <c r="R44" i="36" s="1"/>
  <c r="S19" i="36"/>
  <c r="Q29" i="36"/>
  <c r="R29" i="36" s="1"/>
  <c r="S8" i="36"/>
  <c r="S42" i="36"/>
  <c r="Q30" i="36"/>
  <c r="R30" i="36" s="1"/>
  <c r="Q11" i="36"/>
  <c r="R11" i="36" s="1"/>
  <c r="Q34" i="36"/>
  <c r="R34" i="36" s="1"/>
  <c r="Q5" i="36"/>
  <c r="R5" i="36" s="1"/>
  <c r="S4" i="36"/>
  <c r="S48" i="36"/>
  <c r="S16" i="36"/>
  <c r="Q35" i="36"/>
  <c r="R35" i="36" s="1"/>
  <c r="Q45" i="36"/>
  <c r="R45" i="36" s="1"/>
  <c r="Q52" i="36"/>
  <c r="R52" i="36" s="1"/>
  <c r="S26" i="36"/>
  <c r="S40" i="36"/>
  <c r="S39" i="36"/>
  <c r="S10" i="36"/>
  <c r="S29" i="36"/>
  <c r="Q38" i="36"/>
  <c r="R38" i="36" s="1"/>
  <c r="S25" i="36"/>
  <c r="Q50" i="36"/>
  <c r="R50" i="36" s="1"/>
  <c r="S27" i="36"/>
  <c r="Q47" i="36"/>
  <c r="R47" i="36" s="1"/>
  <c r="S24" i="36"/>
  <c r="S49" i="36"/>
  <c r="Q40" i="36"/>
  <c r="R40" i="36" s="1"/>
  <c r="S34" i="36"/>
  <c r="S32" i="36"/>
  <c r="Q36" i="36"/>
  <c r="R36" i="36" s="1"/>
  <c r="S51" i="36"/>
  <c r="Q18" i="36"/>
  <c r="R18" i="36" s="1"/>
  <c r="Q12" i="36"/>
  <c r="R12" i="36" s="1"/>
  <c r="Q10" i="36"/>
  <c r="R10" i="36" s="1"/>
  <c r="S9" i="36"/>
  <c r="Q28" i="36"/>
  <c r="R28" i="36" s="1"/>
  <c r="Q4" i="36"/>
  <c r="R4" i="36" s="1"/>
  <c r="Q24" i="36"/>
  <c r="R24" i="36" s="1"/>
  <c r="Q20" i="36"/>
  <c r="R20" i="36" s="1"/>
  <c r="Q22" i="36"/>
  <c r="R22" i="36" s="1"/>
  <c r="Q32" i="36"/>
  <c r="R32" i="36" s="1"/>
  <c r="S17" i="36"/>
  <c r="S46" i="36"/>
  <c r="S3" i="36"/>
  <c r="Q9" i="36"/>
  <c r="R9" i="36" s="1"/>
  <c r="Q49" i="36"/>
  <c r="R49" i="36" s="1"/>
  <c r="Q51" i="36"/>
  <c r="R51" i="36" s="1"/>
  <c r="S52" i="36"/>
  <c r="S11" i="36"/>
  <c r="Q48" i="36"/>
  <c r="R48" i="36" s="1"/>
  <c r="S22" i="36"/>
  <c r="S7" i="36"/>
  <c r="S37" i="36"/>
  <c r="Q16" i="36"/>
  <c r="R16" i="36" s="1"/>
  <c r="Q27" i="36"/>
  <c r="R27" i="36" s="1"/>
  <c r="S50" i="36"/>
  <c r="Q42" i="36"/>
  <c r="R42" i="36" s="1"/>
  <c r="S21" i="36"/>
  <c r="Q7" i="36"/>
  <c r="R7" i="36" s="1"/>
  <c r="Q54" i="36"/>
  <c r="R54" i="36" s="1"/>
  <c r="Q55" i="36"/>
  <c r="R55" i="36" s="1"/>
  <c r="S20" i="36"/>
  <c r="S18" i="36"/>
  <c r="Q39" i="36"/>
  <c r="R39" i="36" s="1"/>
  <c r="Q8" i="36"/>
  <c r="R8" i="36" s="1"/>
  <c r="S2" i="36"/>
  <c r="Q2" i="36"/>
  <c r="R2" i="36" s="1"/>
  <c r="P2" i="36" a="1"/>
  <c r="P2" i="36" s="1"/>
  <c r="F39" i="12"/>
  <c r="Q31" i="14"/>
  <c r="R31" i="14" s="1"/>
  <c r="S40" i="14"/>
  <c r="Q43" i="14"/>
  <c r="R43" i="14" s="1"/>
  <c r="Q30" i="14"/>
  <c r="R30" i="14" s="1"/>
  <c r="S46" i="14"/>
  <c r="Q32" i="14"/>
  <c r="R32" i="14" s="1"/>
  <c r="S30" i="14"/>
  <c r="S47" i="14"/>
  <c r="Q39" i="14"/>
  <c r="R39" i="14" s="1"/>
  <c r="S34" i="14"/>
  <c r="S51" i="14"/>
  <c r="Q48" i="14"/>
  <c r="R48" i="14" s="1"/>
  <c r="S43" i="14"/>
  <c r="Q29" i="14"/>
  <c r="R29" i="14" s="1"/>
  <c r="Q52" i="14"/>
  <c r="R52" i="14" s="1"/>
  <c r="S41" i="14"/>
  <c r="Q50" i="14"/>
  <c r="R50" i="14" s="1"/>
  <c r="S45" i="14"/>
  <c r="S44" i="14"/>
  <c r="Q42" i="14"/>
  <c r="R42" i="14" s="1"/>
  <c r="Q46" i="14"/>
  <c r="R46" i="14" s="1"/>
  <c r="S35" i="14"/>
  <c r="Q44" i="14"/>
  <c r="R44" i="14" s="1"/>
  <c r="S39" i="14"/>
  <c r="S38" i="14"/>
  <c r="Q36" i="14"/>
  <c r="R36" i="14" s="1"/>
  <c r="S31" i="14"/>
  <c r="S48" i="14"/>
  <c r="Q40" i="14"/>
  <c r="R40" i="14" s="1"/>
  <c r="S29" i="14"/>
  <c r="S52" i="14"/>
  <c r="Q38" i="14"/>
  <c r="R38" i="14" s="1"/>
  <c r="S33" i="14"/>
  <c r="S32" i="14"/>
  <c r="O41" i="40" l="1"/>
  <c r="T41" i="40" s="1"/>
  <c r="O42" i="40"/>
  <c r="T42" i="40" s="1"/>
  <c r="O43" i="40"/>
  <c r="T43" i="40" s="1"/>
  <c r="T44" i="40"/>
  <c r="O40" i="40"/>
  <c r="C39" i="40"/>
  <c r="Q45" i="40" s="1"/>
  <c r="P40" i="35" a="1"/>
  <c r="U2" i="36" a="1"/>
  <c r="U2" i="36" s="1"/>
  <c r="W1" i="36" s="1"/>
  <c r="T2" i="36" a="1"/>
  <c r="T2" i="36" s="1"/>
  <c r="Q27" i="14"/>
  <c r="R27" i="14" s="1"/>
  <c r="S26" i="14"/>
  <c r="S24" i="14"/>
  <c r="S25" i="14"/>
  <c r="Q25" i="14"/>
  <c r="R25" i="14" s="1"/>
  <c r="S23" i="14"/>
  <c r="Q24" i="14"/>
  <c r="R24" i="14" s="1"/>
  <c r="S21" i="14"/>
  <c r="Q23" i="14"/>
  <c r="R23" i="14" s="1"/>
  <c r="S22" i="14"/>
  <c r="Q22" i="14"/>
  <c r="R22" i="14" s="1"/>
  <c r="S12" i="14"/>
  <c r="Q21" i="14"/>
  <c r="R21" i="14" s="1"/>
  <c r="S20" i="14"/>
  <c r="Q20" i="14"/>
  <c r="R20" i="14" s="1"/>
  <c r="Q19" i="14"/>
  <c r="R19" i="14" s="1"/>
  <c r="S19" i="14"/>
  <c r="S18" i="14"/>
  <c r="Q18" i="14"/>
  <c r="R18" i="14" s="1"/>
  <c r="Q15" i="14"/>
  <c r="R15" i="14" s="1"/>
  <c r="Q12" i="14"/>
  <c r="R12" i="14" s="1"/>
  <c r="Q17" i="14"/>
  <c r="R17" i="14" s="1"/>
  <c r="Q14" i="14"/>
  <c r="R14" i="14" s="1"/>
  <c r="S14" i="14"/>
  <c r="S17" i="14"/>
  <c r="S16" i="14"/>
  <c r="Q16" i="14"/>
  <c r="R16" i="14" s="1"/>
  <c r="S11" i="14"/>
  <c r="Q11" i="14"/>
  <c r="R11" i="14" s="1"/>
  <c r="Q13" i="14"/>
  <c r="R13" i="14" s="1"/>
  <c r="S15" i="14"/>
  <c r="S13" i="14"/>
  <c r="C70" i="35"/>
  <c r="S10" i="14"/>
  <c r="Q10" i="14"/>
  <c r="R10" i="14" s="1"/>
  <c r="S9" i="14"/>
  <c r="Q6" i="14"/>
  <c r="R6" i="14" s="1"/>
  <c r="S8" i="14"/>
  <c r="S4" i="14"/>
  <c r="Q9" i="14"/>
  <c r="R9" i="14" s="1"/>
  <c r="Q5" i="14"/>
  <c r="R5" i="14" s="1"/>
  <c r="S7" i="14"/>
  <c r="Q8" i="14"/>
  <c r="R8" i="14" s="1"/>
  <c r="S6" i="14"/>
  <c r="Q4" i="14"/>
  <c r="R4" i="14" s="1"/>
  <c r="Q7" i="14"/>
  <c r="R7" i="14" s="1"/>
  <c r="Q3" i="14"/>
  <c r="R3" i="14" s="1"/>
  <c r="S5" i="14"/>
  <c r="Q2" i="14"/>
  <c r="R2" i="14" s="1"/>
  <c r="S3" i="14"/>
  <c r="S2" i="14"/>
  <c r="S54" i="14"/>
  <c r="Q63" i="14"/>
  <c r="R63" i="14" s="1"/>
  <c r="S56" i="14"/>
  <c r="Q78" i="14"/>
  <c r="R78" i="14" s="1"/>
  <c r="S75" i="14"/>
  <c r="S60" i="14"/>
  <c r="Q94" i="14"/>
  <c r="R94" i="14" s="1"/>
  <c r="S37" i="14"/>
  <c r="Q33" i="14"/>
  <c r="R33" i="14" s="1"/>
  <c r="S50" i="14"/>
  <c r="Q35" i="14"/>
  <c r="R35" i="14" s="1"/>
  <c r="Q51" i="14"/>
  <c r="R51" i="14" s="1"/>
  <c r="Q37" i="14"/>
  <c r="R37" i="14" s="1"/>
  <c r="Q45" i="14"/>
  <c r="R45" i="14" s="1"/>
  <c r="Q72" i="14"/>
  <c r="R72" i="14" s="1"/>
  <c r="Q80" i="14"/>
  <c r="R80" i="14" s="1"/>
  <c r="Q67" i="14"/>
  <c r="R67" i="14" s="1"/>
  <c r="Q93" i="14"/>
  <c r="R93" i="14" s="1"/>
  <c r="S49" i="14"/>
  <c r="Q34" i="14"/>
  <c r="R34" i="14" s="1"/>
  <c r="Q41" i="14"/>
  <c r="R41" i="14" s="1"/>
  <c r="S36" i="14"/>
  <c r="S53" i="14"/>
  <c r="Q71" i="14"/>
  <c r="R71" i="14" s="1"/>
  <c r="Q68" i="14"/>
  <c r="R68" i="14" s="1"/>
  <c r="S77" i="14"/>
  <c r="Q86" i="14"/>
  <c r="R86" i="14" s="1"/>
  <c r="S28" i="14"/>
  <c r="S42" i="14"/>
  <c r="Q26" i="14"/>
  <c r="R26" i="14" s="1"/>
  <c r="Q28" i="14"/>
  <c r="R28" i="14" s="1"/>
  <c r="S55" i="14"/>
  <c r="Q76" i="14"/>
  <c r="R76" i="14" s="1"/>
  <c r="Q62" i="14"/>
  <c r="R62" i="14" s="1"/>
  <c r="S65" i="14"/>
  <c r="Q84" i="14"/>
  <c r="R84" i="14" s="1"/>
  <c r="Q49" i="14"/>
  <c r="R49" i="14" s="1"/>
  <c r="Q47" i="14"/>
  <c r="R47" i="14" s="1"/>
  <c r="S27" i="14"/>
  <c r="Q53" i="14"/>
  <c r="R53" i="14" s="1"/>
  <c r="Q69" i="14"/>
  <c r="R69" i="14" s="1"/>
  <c r="S62" i="14"/>
  <c r="S58" i="14"/>
  <c r="S99" i="14"/>
  <c r="Q100" i="14"/>
  <c r="R100" i="14" s="1"/>
  <c r="Q99" i="14"/>
  <c r="R99" i="14" s="1"/>
  <c r="S83" i="14"/>
  <c r="Q90" i="14"/>
  <c r="R90" i="14" s="1"/>
  <c r="Q85" i="14"/>
  <c r="R85" i="14" s="1"/>
  <c r="Q83" i="14"/>
  <c r="R83" i="14" s="1"/>
  <c r="S97" i="14"/>
  <c r="Q79" i="14"/>
  <c r="R79" i="14" s="1"/>
  <c r="Q61" i="14"/>
  <c r="R61" i="14" s="1"/>
  <c r="S67" i="14"/>
  <c r="Q66" i="14"/>
  <c r="R66" i="14" s="1"/>
  <c r="Q88" i="14"/>
  <c r="R88" i="14" s="1"/>
  <c r="Q87" i="14"/>
  <c r="R87" i="14" s="1"/>
  <c r="S94" i="14"/>
  <c r="S98" i="14"/>
  <c r="S87" i="14"/>
  <c r="S91" i="14"/>
  <c r="Q58" i="14"/>
  <c r="R58" i="14" s="1"/>
  <c r="S69" i="14"/>
  <c r="Q56" i="14"/>
  <c r="R56" i="14" s="1"/>
  <c r="S73" i="14"/>
  <c r="Q82" i="14"/>
  <c r="R82" i="14" s="1"/>
  <c r="S81" i="14"/>
  <c r="S96" i="14"/>
  <c r="S101" i="14"/>
  <c r="Q91" i="14"/>
  <c r="R91" i="14" s="1"/>
  <c r="S92" i="14"/>
  <c r="Q101" i="14"/>
  <c r="R101" i="14" s="1"/>
  <c r="S85" i="14"/>
  <c r="Q55" i="14"/>
  <c r="R55" i="14" s="1"/>
  <c r="Q73" i="14"/>
  <c r="R73" i="14" s="1"/>
  <c r="Q81" i="14"/>
  <c r="R81" i="14" s="1"/>
  <c r="S63" i="14"/>
  <c r="S80" i="14"/>
  <c r="Q60" i="14"/>
  <c r="R60" i="14" s="1"/>
  <c r="Q65" i="14"/>
  <c r="R65" i="14" s="1"/>
  <c r="S82" i="14"/>
  <c r="Q92" i="14"/>
  <c r="R92" i="14" s="1"/>
  <c r="S90" i="14"/>
  <c r="S95" i="14"/>
  <c r="S93" i="14"/>
  <c r="S86" i="14"/>
  <c r="Q95" i="14"/>
  <c r="R95" i="14" s="1"/>
  <c r="Q98" i="14"/>
  <c r="R98" i="14" s="1"/>
  <c r="Q54" i="14"/>
  <c r="R54" i="14" s="1"/>
  <c r="S61" i="14"/>
  <c r="Q75" i="14"/>
  <c r="R75" i="14" s="1"/>
  <c r="S57" i="14"/>
  <c r="S74" i="14"/>
  <c r="S72" i="14"/>
  <c r="Q59" i="14"/>
  <c r="R59" i="14" s="1"/>
  <c r="S70" i="14"/>
  <c r="S88" i="14"/>
  <c r="S84" i="14"/>
  <c r="S89" i="14"/>
  <c r="Q96" i="14"/>
  <c r="R96" i="14" s="1"/>
  <c r="Q97" i="14"/>
  <c r="R97" i="14" s="1"/>
  <c r="Q89" i="14"/>
  <c r="R89" i="14" s="1"/>
  <c r="S100" i="14"/>
  <c r="S66" i="14"/>
  <c r="Q77" i="14"/>
  <c r="R77" i="14" s="1"/>
  <c r="S59" i="14"/>
  <c r="S64" i="14"/>
  <c r="Q64" i="14"/>
  <c r="R64" i="14" s="1"/>
  <c r="Q57" i="14"/>
  <c r="R57" i="14" s="1"/>
  <c r="Q74" i="14"/>
  <c r="R74" i="14" s="1"/>
  <c r="S68" i="14"/>
  <c r="S78" i="14"/>
  <c r="S79" i="14"/>
  <c r="S71" i="14"/>
  <c r="S76" i="14"/>
  <c r="Q70" i="14"/>
  <c r="R70" i="14" s="1"/>
  <c r="Q41" i="40" l="1"/>
  <c r="Q42" i="40"/>
  <c r="Q43" i="40"/>
  <c r="Q44" i="40"/>
  <c r="H39" i="40"/>
  <c r="I39" i="40"/>
  <c r="T40" i="40"/>
  <c r="J39" i="40" s="1"/>
  <c r="Q40" i="40"/>
  <c r="P40" i="35"/>
  <c r="O43" i="35" s="1"/>
  <c r="T2" i="14" a="1"/>
  <c r="T2" i="14" s="1"/>
  <c r="U2" i="14" a="1"/>
  <c r="U2" i="14" s="1"/>
  <c r="W1" i="14" s="1"/>
  <c r="W2" i="36"/>
  <c r="D39" i="40" l="1"/>
  <c r="G39" i="40"/>
  <c r="R41" i="40" s="1"/>
  <c r="S41" i="40" s="1"/>
  <c r="R64" i="40"/>
  <c r="S64" i="40" s="1"/>
  <c r="F39" i="40"/>
  <c r="R45" i="40" s="1"/>
  <c r="S45" i="40" s="1"/>
  <c r="O60" i="35"/>
  <c r="T60" i="35" s="1"/>
  <c r="O61" i="35"/>
  <c r="T61" i="35" s="1"/>
  <c r="O63" i="35"/>
  <c r="T63" i="35" s="1"/>
  <c r="O65" i="35"/>
  <c r="T65" i="35" s="1"/>
  <c r="O64" i="35"/>
  <c r="T64" i="35" s="1"/>
  <c r="O62" i="35"/>
  <c r="T62" i="35" s="1"/>
  <c r="O57" i="35"/>
  <c r="T57" i="35" s="1"/>
  <c r="O59" i="35"/>
  <c r="T59" i="35" s="1"/>
  <c r="O58" i="35"/>
  <c r="T58" i="35" s="1"/>
  <c r="O56" i="35"/>
  <c r="T56" i="35" s="1"/>
  <c r="O54" i="35"/>
  <c r="T54" i="35" s="1"/>
  <c r="O55" i="35"/>
  <c r="T55" i="35" s="1"/>
  <c r="O52" i="35"/>
  <c r="T52" i="35" s="1"/>
  <c r="O53" i="35"/>
  <c r="T53" i="35" s="1"/>
  <c r="O51" i="35"/>
  <c r="T51" i="35" s="1"/>
  <c r="O41" i="35"/>
  <c r="T41" i="35" s="1"/>
  <c r="O45" i="35"/>
  <c r="T45" i="35" s="1"/>
  <c r="O50" i="35"/>
  <c r="T50" i="35" s="1"/>
  <c r="O49" i="35"/>
  <c r="T49" i="35" s="1"/>
  <c r="O48" i="35"/>
  <c r="T48" i="35" s="1"/>
  <c r="O46" i="35"/>
  <c r="T46" i="35" s="1"/>
  <c r="O47" i="35"/>
  <c r="T47" i="35" s="1"/>
  <c r="O42" i="35"/>
  <c r="T42" i="35" s="1"/>
  <c r="C39" i="35"/>
  <c r="O44" i="35"/>
  <c r="T44" i="35" s="1"/>
  <c r="O40" i="35"/>
  <c r="T43" i="35"/>
  <c r="W2" i="14"/>
  <c r="R44" i="40" l="1"/>
  <c r="S44" i="40" s="1"/>
  <c r="L39" i="40"/>
  <c r="R43" i="40" s="1"/>
  <c r="S43" i="40" s="1"/>
  <c r="R65" i="40"/>
  <c r="S65" i="40" s="1"/>
  <c r="R40" i="40"/>
  <c r="S40" i="40" s="1"/>
  <c r="Q64" i="35"/>
  <c r="Q65" i="35"/>
  <c r="Q62" i="35"/>
  <c r="Q63" i="35"/>
  <c r="Q60" i="35"/>
  <c r="Q61" i="35"/>
  <c r="Q58" i="35"/>
  <c r="Q59" i="35"/>
  <c r="Q56" i="35"/>
  <c r="Q57" i="35"/>
  <c r="Q54" i="35"/>
  <c r="Q55" i="35"/>
  <c r="Q52" i="35"/>
  <c r="Q53" i="35"/>
  <c r="Q44" i="35"/>
  <c r="Q51" i="35"/>
  <c r="I39" i="35"/>
  <c r="Q41" i="35"/>
  <c r="Q49" i="35"/>
  <c r="Q50" i="35"/>
  <c r="Q45" i="35"/>
  <c r="Q46" i="35"/>
  <c r="Q48" i="35"/>
  <c r="Q47" i="35"/>
  <c r="Q40" i="35"/>
  <c r="T40" i="35"/>
  <c r="J39" i="35" s="1"/>
  <c r="H39" i="35"/>
  <c r="Q42" i="35"/>
  <c r="Q43" i="35"/>
  <c r="R42" i="40" l="1"/>
  <c r="S42" i="40" s="1"/>
  <c r="E39" i="40" s="1"/>
  <c r="M39" i="40" s="1"/>
  <c r="G39" i="35"/>
  <c r="R41" i="35" s="1"/>
  <c r="S41" i="35" s="1"/>
  <c r="D39" i="35"/>
  <c r="F39" i="35"/>
  <c r="R65" i="35" s="1"/>
  <c r="S65" i="35" s="1"/>
  <c r="D70" i="40" l="1"/>
  <c r="E70" i="40" s="1"/>
  <c r="F70" i="40" s="1"/>
  <c r="B58" i="40"/>
  <c r="E58" i="40" s="1"/>
  <c r="F58" i="40" s="1"/>
  <c r="R64" i="35"/>
  <c r="S64" i="35" s="1"/>
  <c r="R40" i="35"/>
  <c r="S40" i="35" s="1"/>
  <c r="L39" i="35"/>
  <c r="R47" i="35" s="1"/>
  <c r="S47" i="35" s="1"/>
  <c r="G58" i="40" l="1"/>
  <c r="T40" i="12" s="1"/>
  <c r="G11" i="21" s="1"/>
  <c r="T37" i="12"/>
  <c r="R63" i="35"/>
  <c r="S63" i="35" s="1"/>
  <c r="R62" i="35"/>
  <c r="S62" i="35" s="1"/>
  <c r="R61" i="35"/>
  <c r="S61" i="35" s="1"/>
  <c r="R60" i="35"/>
  <c r="S60" i="35" s="1"/>
  <c r="R59" i="35"/>
  <c r="S59" i="35" s="1"/>
  <c r="R58" i="35"/>
  <c r="S58" i="35" s="1"/>
  <c r="R57" i="35"/>
  <c r="S57" i="35" s="1"/>
  <c r="R56" i="35"/>
  <c r="S56" i="35" s="1"/>
  <c r="R55" i="35"/>
  <c r="S55" i="35" s="1"/>
  <c r="R54" i="35"/>
  <c r="S54" i="35" s="1"/>
  <c r="R53" i="35"/>
  <c r="S53" i="35" s="1"/>
  <c r="R52" i="35"/>
  <c r="S52" i="35" s="1"/>
  <c r="R51" i="35"/>
  <c r="S51" i="35" s="1"/>
  <c r="R50" i="35"/>
  <c r="S50" i="35" s="1"/>
  <c r="R49" i="35"/>
  <c r="S49" i="35" s="1"/>
  <c r="R48" i="35"/>
  <c r="S48" i="35" s="1"/>
  <c r="R45" i="35"/>
  <c r="S45" i="35" s="1"/>
  <c r="R46" i="35"/>
  <c r="S46" i="35" s="1"/>
  <c r="R42" i="35"/>
  <c r="S42" i="35" s="1"/>
  <c r="R43" i="35"/>
  <c r="S43" i="35" s="1"/>
  <c r="R44" i="35"/>
  <c r="S44" i="35" s="1"/>
  <c r="E39" i="35" l="1"/>
  <c r="M39" i="35" s="1"/>
  <c r="F46" i="35" l="1"/>
  <c r="G46" i="35" s="1"/>
  <c r="D70" i="35"/>
  <c r="E70" i="35" s="1"/>
  <c r="F70" i="35" s="1"/>
  <c r="B58" i="35"/>
  <c r="E58" i="35" s="1"/>
  <c r="F58" i="35" s="1"/>
  <c r="G58" i="35" s="1"/>
  <c r="F40" i="12" l="1"/>
  <c r="A11" i="21" s="1"/>
  <c r="F37"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<sst xmlns="http://schemas.openxmlformats.org/spreadsheetml/2006/main" count="556" uniqueCount="198">
  <si>
    <t>n</t>
  </si>
  <si>
    <t>COD (mg/L)</t>
  </si>
  <si>
    <t>TSS (mg/L)</t>
  </si>
  <si>
    <t>Sample Date</t>
  </si>
  <si>
    <t>COD Data</t>
  </si>
  <si>
    <t>Sorted (Ascending)</t>
  </si>
  <si>
    <t>Sorted (Descending)</t>
  </si>
  <si>
    <t>i</t>
  </si>
  <si>
    <r>
      <t>a</t>
    </r>
    <r>
      <rPr>
        <b/>
        <vertAlign val="subscript"/>
        <sz val="11"/>
        <color theme="1"/>
        <rFont val="Arial"/>
        <family val="2"/>
      </rPr>
      <t>i</t>
    </r>
  </si>
  <si>
    <t>Number of Samples</t>
  </si>
  <si>
    <t>Confidence Interval</t>
  </si>
  <si>
    <t>1st Quartile</t>
  </si>
  <si>
    <t>3rd Quartile</t>
  </si>
  <si>
    <t>1st Quartile Standard Normal Distribution</t>
  </si>
  <si>
    <t>3rd Quartile Standard Normal Distribution</t>
  </si>
  <si>
    <t>Shapiro-Wilk Test p-value</t>
  </si>
  <si>
    <t>Minimum Value Test Statistic:</t>
  </si>
  <si>
    <t>Maximum Value Test Statistic:</t>
  </si>
  <si>
    <t>Where:</t>
  </si>
  <si>
    <t>is the significance level (confidence interval)</t>
  </si>
  <si>
    <t>is the number of samples in the data set</t>
  </si>
  <si>
    <t>is the critical value</t>
  </si>
  <si>
    <t>α</t>
  </si>
  <si>
    <t>s</t>
  </si>
  <si>
    <r>
      <t>d</t>
    </r>
    <r>
      <rPr>
        <vertAlign val="subscript"/>
        <sz val="11"/>
        <color theme="1"/>
        <rFont val="Arial"/>
        <family val="2"/>
      </rPr>
      <t>α</t>
    </r>
  </si>
  <si>
    <r>
      <t xml:space="preserve">14 </t>
    </r>
    <r>
      <rPr>
        <u/>
        <sz val="11"/>
        <color theme="1"/>
        <rFont val="Arial"/>
        <family val="2"/>
      </rPr>
      <t>&lt;</t>
    </r>
    <r>
      <rPr>
        <sz val="11"/>
        <color theme="1"/>
        <rFont val="Arial"/>
        <family val="2"/>
      </rPr>
      <t xml:space="preserve"> n </t>
    </r>
    <r>
      <rPr>
        <u/>
        <sz val="11"/>
        <color theme="1"/>
        <rFont val="Arial"/>
        <family val="2"/>
      </rPr>
      <t>&lt;</t>
    </r>
    <r>
      <rPr>
        <sz val="11"/>
        <color theme="1"/>
        <rFont val="Arial"/>
        <family val="2"/>
      </rPr>
      <t xml:space="preserve"> 25</t>
    </r>
  </si>
  <si>
    <r>
      <t xml:space="preserve">11 </t>
    </r>
    <r>
      <rPr>
        <u/>
        <sz val="11"/>
        <color theme="1"/>
        <rFont val="Arial"/>
        <family val="2"/>
      </rPr>
      <t>&lt;</t>
    </r>
    <r>
      <rPr>
        <sz val="11"/>
        <color theme="1"/>
        <rFont val="Arial"/>
        <family val="2"/>
      </rPr>
      <t xml:space="preserve"> n </t>
    </r>
    <r>
      <rPr>
        <u/>
        <sz val="11"/>
        <color theme="1"/>
        <rFont val="Arial"/>
        <family val="2"/>
      </rPr>
      <t>&lt;</t>
    </r>
    <r>
      <rPr>
        <sz val="11"/>
        <color theme="1"/>
        <rFont val="Arial"/>
        <family val="2"/>
      </rPr>
      <t xml:space="preserve"> 13</t>
    </r>
  </si>
  <si>
    <r>
      <t xml:space="preserve">8 </t>
    </r>
    <r>
      <rPr>
        <u/>
        <sz val="11"/>
        <color theme="1"/>
        <rFont val="Arial"/>
        <family val="2"/>
      </rPr>
      <t>&lt;</t>
    </r>
    <r>
      <rPr>
        <sz val="11"/>
        <color theme="1"/>
        <rFont val="Arial"/>
        <family val="2"/>
      </rPr>
      <t xml:space="preserve"> n </t>
    </r>
    <r>
      <rPr>
        <u/>
        <sz val="11"/>
        <color theme="1"/>
        <rFont val="Arial"/>
        <family val="2"/>
      </rPr>
      <t>&lt;</t>
    </r>
    <r>
      <rPr>
        <sz val="11"/>
        <color theme="1"/>
        <rFont val="Arial"/>
        <family val="2"/>
      </rPr>
      <t xml:space="preserve"> 10</t>
    </r>
  </si>
  <si>
    <r>
      <t xml:space="preserve">3 </t>
    </r>
    <r>
      <rPr>
        <u/>
        <sz val="11"/>
        <color theme="1"/>
        <rFont val="Arial"/>
        <family val="2"/>
      </rPr>
      <t>&lt;</t>
    </r>
    <r>
      <rPr>
        <sz val="11"/>
        <color theme="1"/>
        <rFont val="Arial"/>
        <family val="2"/>
      </rPr>
      <t xml:space="preserve"> n </t>
    </r>
    <r>
      <rPr>
        <u/>
        <sz val="11"/>
        <color theme="1"/>
        <rFont val="Arial"/>
        <family val="2"/>
      </rPr>
      <t>&lt;</t>
    </r>
    <r>
      <rPr>
        <sz val="11"/>
        <color theme="1"/>
        <rFont val="Arial"/>
        <family val="2"/>
      </rPr>
      <t xml:space="preserve"> 7</t>
    </r>
  </si>
  <si>
    <r>
      <t>X</t>
    </r>
    <r>
      <rPr>
        <vertAlign val="subscript"/>
        <sz val="11"/>
        <color theme="1"/>
        <rFont val="Arial"/>
        <family val="2"/>
      </rPr>
      <t>(n)</t>
    </r>
  </si>
  <si>
    <r>
      <t>is the data ordered from smallest to largest such that X</t>
    </r>
    <r>
      <rPr>
        <vertAlign val="subscript"/>
        <sz val="11"/>
        <color theme="1"/>
        <rFont val="Arial"/>
        <family val="2"/>
      </rPr>
      <t>(1)</t>
    </r>
    <r>
      <rPr>
        <sz val="11"/>
        <color theme="1"/>
        <rFont val="Arial"/>
        <family val="2"/>
      </rPr>
      <t>, X</t>
    </r>
    <r>
      <rPr>
        <vertAlign val="subscript"/>
        <sz val="11"/>
        <color theme="1"/>
        <rFont val="Arial"/>
        <family val="2"/>
      </rPr>
      <t>(2)</t>
    </r>
    <r>
      <rPr>
        <sz val="11"/>
        <color theme="1"/>
        <rFont val="Arial"/>
        <family val="2"/>
      </rPr>
      <t>, . . ., X</t>
    </r>
    <r>
      <rPr>
        <vertAlign val="subscript"/>
        <sz val="11"/>
        <color theme="1"/>
        <rFont val="Arial"/>
        <family val="2"/>
      </rPr>
      <t>(n)</t>
    </r>
  </si>
  <si>
    <t xml:space="preserve"> </t>
  </si>
  <si>
    <r>
      <t>X</t>
    </r>
    <r>
      <rPr>
        <b/>
        <vertAlign val="subscript"/>
        <sz val="11"/>
        <color theme="1"/>
        <rFont val="Arial"/>
        <family val="2"/>
      </rPr>
      <t>(1)</t>
    </r>
  </si>
  <si>
    <r>
      <t>X</t>
    </r>
    <r>
      <rPr>
        <b/>
        <vertAlign val="subscript"/>
        <sz val="11"/>
        <color theme="1"/>
        <rFont val="Arial"/>
        <family val="2"/>
      </rPr>
      <t>(2)</t>
    </r>
  </si>
  <si>
    <r>
      <t>X</t>
    </r>
    <r>
      <rPr>
        <b/>
        <vertAlign val="subscript"/>
        <sz val="11"/>
        <color theme="1"/>
        <rFont val="Arial"/>
        <family val="2"/>
      </rPr>
      <t>(3)</t>
    </r>
  </si>
  <si>
    <r>
      <t>d</t>
    </r>
    <r>
      <rPr>
        <b/>
        <vertAlign val="subscript"/>
        <sz val="11"/>
        <color theme="1"/>
        <rFont val="Arial"/>
        <family val="2"/>
      </rPr>
      <t>α</t>
    </r>
  </si>
  <si>
    <r>
      <t>X</t>
    </r>
    <r>
      <rPr>
        <b/>
        <vertAlign val="subscript"/>
        <sz val="11"/>
        <color theme="1"/>
        <rFont val="Arial"/>
        <family val="2"/>
      </rPr>
      <t>(n)</t>
    </r>
  </si>
  <si>
    <r>
      <t>X</t>
    </r>
    <r>
      <rPr>
        <b/>
        <vertAlign val="subscript"/>
        <sz val="11"/>
        <color theme="1"/>
        <rFont val="Arial"/>
        <family val="2"/>
      </rPr>
      <t>(n-1)</t>
    </r>
  </si>
  <si>
    <r>
      <t>X</t>
    </r>
    <r>
      <rPr>
        <b/>
        <vertAlign val="subscript"/>
        <sz val="11"/>
        <color theme="1"/>
        <rFont val="Arial"/>
        <family val="2"/>
      </rPr>
      <t>(n-2)</t>
    </r>
  </si>
  <si>
    <t>Outlier</t>
  </si>
  <si>
    <r>
      <t>H</t>
    </r>
    <r>
      <rPr>
        <vertAlign val="subscript"/>
        <sz val="11"/>
        <color theme="1"/>
        <rFont val="Arial"/>
        <family val="2"/>
      </rPr>
      <t>A</t>
    </r>
    <r>
      <rPr>
        <sz val="11"/>
        <color theme="1"/>
        <rFont val="Arial"/>
        <family val="2"/>
      </rPr>
      <t>: X</t>
    </r>
    <r>
      <rPr>
        <vertAlign val="subscript"/>
        <sz val="11"/>
        <color theme="1"/>
        <rFont val="Arial"/>
        <family val="2"/>
      </rPr>
      <t>(1)</t>
    </r>
    <r>
      <rPr>
        <sz val="11"/>
        <color theme="1"/>
        <rFont val="Arial"/>
        <family val="2"/>
      </rPr>
      <t xml:space="preserve"> is an outlier.</t>
    </r>
  </si>
  <si>
    <r>
      <t>H</t>
    </r>
    <r>
      <rPr>
        <vertAlign val="subscript"/>
        <sz val="11"/>
        <color theme="1"/>
        <rFont val="Arial"/>
        <family val="2"/>
      </rPr>
      <t>A</t>
    </r>
    <r>
      <rPr>
        <sz val="11"/>
        <color theme="1"/>
        <rFont val="Arial"/>
        <family val="2"/>
      </rPr>
      <t>: X</t>
    </r>
    <r>
      <rPr>
        <vertAlign val="subscript"/>
        <sz val="11"/>
        <color theme="1"/>
        <rFont val="Arial"/>
        <family val="2"/>
      </rPr>
      <t>(n)</t>
    </r>
    <r>
      <rPr>
        <sz val="11"/>
        <color theme="1"/>
        <rFont val="Arial"/>
        <family val="2"/>
      </rPr>
      <t xml:space="preserve"> is an outlier.</t>
    </r>
  </si>
  <si>
    <r>
      <t>C</t>
    </r>
    <r>
      <rPr>
        <b/>
        <vertAlign val="subscript"/>
        <sz val="11"/>
        <color theme="1"/>
        <rFont val="Arial"/>
        <family val="2"/>
      </rPr>
      <t>X(1)</t>
    </r>
  </si>
  <si>
    <r>
      <t>C</t>
    </r>
    <r>
      <rPr>
        <b/>
        <vertAlign val="subscript"/>
        <sz val="11"/>
        <color theme="1"/>
        <rFont val="Arial"/>
        <family val="2"/>
      </rPr>
      <t>X(n)</t>
    </r>
  </si>
  <si>
    <t>Rosner's Test is defined for the hypotheses:</t>
  </si>
  <si>
    <t>Dixon's Test is defined for the hypotheses:</t>
  </si>
  <si>
    <r>
      <t>If C</t>
    </r>
    <r>
      <rPr>
        <vertAlign val="subscript"/>
        <sz val="11"/>
        <color theme="1"/>
        <rFont val="Arial"/>
        <family val="2"/>
      </rPr>
      <t xml:space="preserve">X(1) </t>
    </r>
    <r>
      <rPr>
        <sz val="11"/>
        <color theme="1"/>
        <rFont val="Arial"/>
        <family val="2"/>
      </rPr>
      <t>or C</t>
    </r>
    <r>
      <rPr>
        <vertAlign val="subscript"/>
        <sz val="11"/>
        <color theme="1"/>
        <rFont val="Arial"/>
        <family val="2"/>
      </rPr>
      <t>X(n)</t>
    </r>
    <r>
      <rPr>
        <sz val="11"/>
        <color theme="1"/>
        <rFont val="Arial"/>
        <family val="2"/>
      </rPr>
      <t xml:space="preserve"> &gt; d</t>
    </r>
    <r>
      <rPr>
        <vertAlign val="subscript"/>
        <sz val="11"/>
        <color theme="1"/>
        <rFont val="Arial"/>
        <family val="2"/>
      </rPr>
      <t>α</t>
    </r>
    <r>
      <rPr>
        <sz val="11"/>
        <color theme="1"/>
        <rFont val="Arial"/>
        <family val="2"/>
      </rPr>
      <t xml:space="preserve"> then reject H</t>
    </r>
    <r>
      <rPr>
        <vertAlign val="subscript"/>
        <sz val="11"/>
        <color theme="1"/>
        <rFont val="Arial"/>
        <family val="2"/>
      </rPr>
      <t>0.</t>
    </r>
  </si>
  <si>
    <t>X</t>
  </si>
  <si>
    <t>y</t>
  </si>
  <si>
    <r>
      <rPr>
        <b/>
        <sz val="11"/>
        <color theme="1"/>
        <rFont val="Calibri"/>
        <family val="2"/>
      </rPr>
      <t>λ</t>
    </r>
    <r>
      <rPr>
        <b/>
        <vertAlign val="subscript"/>
        <sz val="11"/>
        <color theme="1"/>
        <rFont val="Arial"/>
        <family val="2"/>
      </rPr>
      <t>r</t>
    </r>
  </si>
  <si>
    <r>
      <t>s</t>
    </r>
    <r>
      <rPr>
        <b/>
        <vertAlign val="superscript"/>
        <sz val="11"/>
        <color theme="1"/>
        <rFont val="Arial"/>
        <family val="2"/>
      </rPr>
      <t>(i)</t>
    </r>
  </si>
  <si>
    <r>
      <t>y</t>
    </r>
    <r>
      <rPr>
        <b/>
        <vertAlign val="superscript"/>
        <sz val="11"/>
        <color theme="1"/>
        <rFont val="Arial"/>
        <family val="2"/>
      </rPr>
      <t>(i)</t>
    </r>
  </si>
  <si>
    <r>
      <t>r</t>
    </r>
    <r>
      <rPr>
        <vertAlign val="subscript"/>
        <sz val="11"/>
        <color theme="1"/>
        <rFont val="Arial"/>
        <family val="2"/>
      </rPr>
      <t>0</t>
    </r>
  </si>
  <si>
    <r>
      <t>R</t>
    </r>
    <r>
      <rPr>
        <b/>
        <i/>
        <vertAlign val="subscript"/>
        <sz val="11"/>
        <color theme="1"/>
        <rFont val="Arial"/>
        <family val="2"/>
      </rPr>
      <t>r0</t>
    </r>
  </si>
  <si>
    <t>Outlier?</t>
  </si>
  <si>
    <t>The Shapiro-Wilk Test is a test of normality. This test is similar to computing a correlation between the quantiles of the standard normal distribution and the ordered values of a data set. If the normal probability plot is approximately linear (i.e., the data follow a normal curve), the test statistic will be relatively high. If the normal probability plot is non-linear, then the test statistic will be relatively low.</t>
  </si>
  <si>
    <t>The Shapiro-Wilk Test is defined for the hypotheses:</t>
  </si>
  <si>
    <t>Test Statistic:</t>
  </si>
  <si>
    <r>
      <t>a</t>
    </r>
    <r>
      <rPr>
        <vertAlign val="subscript"/>
        <sz val="11"/>
        <color theme="1"/>
        <rFont val="Arial"/>
        <family val="2"/>
      </rPr>
      <t>i</t>
    </r>
  </si>
  <si>
    <t>p-value</t>
  </si>
  <si>
    <t>W</t>
  </si>
  <si>
    <t>Denominator</t>
  </si>
  <si>
    <t>Numerator</t>
  </si>
  <si>
    <r>
      <t>r</t>
    </r>
    <r>
      <rPr>
        <b/>
        <vertAlign val="subscript"/>
        <sz val="11"/>
        <color theme="1"/>
        <rFont val="Arial"/>
        <family val="2"/>
      </rPr>
      <t>0</t>
    </r>
  </si>
  <si>
    <r>
      <t>is the i</t>
    </r>
    <r>
      <rPr>
        <vertAlign val="superscript"/>
        <sz val="11"/>
        <color theme="1"/>
        <rFont val="Arial"/>
        <family val="2"/>
      </rPr>
      <t>th</t>
    </r>
    <r>
      <rPr>
        <sz val="11"/>
        <color theme="1"/>
        <rFont val="Arial"/>
        <family val="2"/>
      </rPr>
      <t xml:space="preserve"> order statistic (i.e., the i</t>
    </r>
    <r>
      <rPr>
        <vertAlign val="superscript"/>
        <sz val="11"/>
        <color theme="1"/>
        <rFont val="Arial"/>
        <family val="2"/>
      </rPr>
      <t>th</t>
    </r>
    <r>
      <rPr>
        <sz val="11"/>
        <color theme="1"/>
        <rFont val="Arial"/>
        <family val="2"/>
      </rPr>
      <t xml:space="preserve"> data value after the data set is arranged from smallest to largest)</t>
    </r>
  </si>
  <si>
    <t>Normal Distribution?</t>
  </si>
  <si>
    <t>Data Is Normally Distributed?</t>
  </si>
  <si>
    <r>
      <t>If p-value &lt; α then reject H</t>
    </r>
    <r>
      <rPr>
        <vertAlign val="subscript"/>
        <sz val="11"/>
        <color theme="1"/>
        <rFont val="Arial"/>
        <family val="2"/>
      </rPr>
      <t>0.</t>
    </r>
  </si>
  <si>
    <t>Quantile</t>
  </si>
  <si>
    <t>Quantile Fraction</t>
  </si>
  <si>
    <t>Quantile for Plot</t>
  </si>
  <si>
    <t>Sample Quantiles for Plot</t>
  </si>
  <si>
    <t>Sample Quantiles</t>
  </si>
  <si>
    <r>
      <rPr>
        <sz val="11"/>
        <color theme="1"/>
        <rFont val="Calibri"/>
        <family val="2"/>
      </rPr>
      <t>λ</t>
    </r>
    <r>
      <rPr>
        <vertAlign val="subscript"/>
        <sz val="11"/>
        <color theme="1"/>
        <rFont val="Arial"/>
        <family val="2"/>
      </rPr>
      <t>r</t>
    </r>
  </si>
  <si>
    <t>w</t>
  </si>
  <si>
    <t>µ</t>
  </si>
  <si>
    <t>σ</t>
  </si>
  <si>
    <t>z</t>
  </si>
  <si>
    <t>x</t>
  </si>
  <si>
    <r>
      <t xml:space="preserve">For 4 </t>
    </r>
    <r>
      <rPr>
        <b/>
        <u/>
        <sz val="11"/>
        <color theme="1"/>
        <rFont val="Arial"/>
        <family val="2"/>
      </rPr>
      <t>&lt;</t>
    </r>
    <r>
      <rPr>
        <b/>
        <sz val="11"/>
        <color theme="1"/>
        <rFont val="Arial"/>
        <family val="2"/>
      </rPr>
      <t xml:space="preserve"> n </t>
    </r>
    <r>
      <rPr>
        <b/>
        <u/>
        <sz val="11"/>
        <color theme="1"/>
        <rFont val="Arial"/>
        <family val="2"/>
      </rPr>
      <t>&lt;</t>
    </r>
    <r>
      <rPr>
        <b/>
        <sz val="11"/>
        <color theme="1"/>
        <rFont val="Arial"/>
        <family val="2"/>
      </rPr>
      <t xml:space="preserve"> 11</t>
    </r>
  </si>
  <si>
    <r>
      <t xml:space="preserve">For 12 </t>
    </r>
    <r>
      <rPr>
        <b/>
        <u/>
        <sz val="11"/>
        <color theme="1"/>
        <rFont val="Arial"/>
        <family val="2"/>
      </rPr>
      <t>&lt;</t>
    </r>
    <r>
      <rPr>
        <b/>
        <sz val="11"/>
        <color theme="1"/>
        <rFont val="Arial"/>
        <family val="2"/>
      </rPr>
      <t xml:space="preserve"> n </t>
    </r>
    <r>
      <rPr>
        <b/>
        <u/>
        <sz val="11"/>
        <color theme="1"/>
        <rFont val="Arial"/>
        <family val="2"/>
      </rPr>
      <t>&lt;</t>
    </r>
    <r>
      <rPr>
        <b/>
        <sz val="11"/>
        <color theme="1"/>
        <rFont val="Arial"/>
        <family val="2"/>
      </rPr>
      <t xml:space="preserve"> 2000</t>
    </r>
  </si>
  <si>
    <r>
      <t>a</t>
    </r>
    <r>
      <rPr>
        <b/>
        <vertAlign val="subscript"/>
        <sz val="11"/>
        <color theme="1"/>
        <rFont val="Arial"/>
        <family val="2"/>
      </rPr>
      <t>i-1</t>
    </r>
  </si>
  <si>
    <t>ϵ</t>
  </si>
  <si>
    <t>Approximation of the Shapiro-Wilk W-test is defined as follows:</t>
  </si>
  <si>
    <r>
      <t>c</t>
    </r>
    <r>
      <rPr>
        <b/>
        <vertAlign val="subscript"/>
        <sz val="11"/>
        <color theme="1"/>
        <rFont val="Arial"/>
        <family val="2"/>
      </rPr>
      <t>i</t>
    </r>
  </si>
  <si>
    <r>
      <t>c</t>
    </r>
    <r>
      <rPr>
        <b/>
        <vertAlign val="subscript"/>
        <sz val="11"/>
        <color theme="1"/>
        <rFont val="Arial"/>
        <family val="2"/>
      </rPr>
      <t>i-1</t>
    </r>
  </si>
  <si>
    <r>
      <t>c</t>
    </r>
    <r>
      <rPr>
        <vertAlign val="subscript"/>
        <sz val="11"/>
        <color theme="1"/>
        <rFont val="Arial"/>
        <family val="2"/>
      </rPr>
      <t>i</t>
    </r>
  </si>
  <si>
    <r>
      <t>is the coefficient variable used to approximate the polynomial expansion of a</t>
    </r>
    <r>
      <rPr>
        <vertAlign val="subscript"/>
        <sz val="11"/>
        <color theme="1"/>
        <rFont val="Arial"/>
        <family val="2"/>
      </rPr>
      <t>i</t>
    </r>
    <r>
      <rPr>
        <sz val="11"/>
        <color theme="1"/>
        <rFont val="Arial"/>
        <family val="2"/>
      </rPr>
      <t xml:space="preserve"> and is expressed as:</t>
    </r>
  </si>
  <si>
    <r>
      <t>c</t>
    </r>
    <r>
      <rPr>
        <b/>
        <vertAlign val="subscript"/>
        <sz val="11"/>
        <color theme="1"/>
        <rFont val="Arial"/>
        <family val="2"/>
      </rPr>
      <t>i</t>
    </r>
    <r>
      <rPr>
        <b/>
        <sz val="11"/>
        <color theme="1"/>
        <rFont val="Arial"/>
        <family val="2"/>
      </rPr>
      <t xml:space="preserve"> Sum</t>
    </r>
  </si>
  <si>
    <t>is the transformed Shapiro-Wilk W-Test Statistic and is expressed as:</t>
  </si>
  <si>
    <t>γ</t>
  </si>
  <si>
    <t>is the standard deviation of the transformed W and is expressed as:</t>
  </si>
  <si>
    <t>is the mean of the transformed W and is expressed as:</t>
  </si>
  <si>
    <t>is the lognormal transformation of n and is expressed as:</t>
  </si>
  <si>
    <t>is the new test statistic and is expressed as:</t>
  </si>
  <si>
    <t>is the standard normal distribution of z</t>
  </si>
  <si>
    <t>Number of COD Samples</t>
  </si>
  <si>
    <t>Number of TSS Samples</t>
  </si>
  <si>
    <t>Sample No.</t>
  </si>
  <si>
    <t>No</t>
  </si>
  <si>
    <t>p</t>
  </si>
  <si>
    <r>
      <t>If R</t>
    </r>
    <r>
      <rPr>
        <vertAlign val="subscript"/>
        <sz val="11"/>
        <color theme="1"/>
        <rFont val="Arial"/>
        <family val="2"/>
      </rPr>
      <t>r0</t>
    </r>
    <r>
      <rPr>
        <sz val="11"/>
        <color theme="1"/>
        <rFont val="Arial"/>
        <family val="2"/>
      </rPr>
      <t xml:space="preserve">&gt; </t>
    </r>
    <r>
      <rPr>
        <sz val="11"/>
        <color theme="1"/>
        <rFont val="Calibri"/>
        <family val="2"/>
      </rPr>
      <t>λ</t>
    </r>
    <r>
      <rPr>
        <vertAlign val="subscript"/>
        <sz val="11"/>
        <color theme="1"/>
        <rFont val="Arial"/>
        <family val="2"/>
      </rPr>
      <t>r</t>
    </r>
    <r>
      <rPr>
        <sz val="11"/>
        <color theme="1"/>
        <rFont val="Arial"/>
        <family val="2"/>
      </rPr>
      <t xml:space="preserve"> then reject H</t>
    </r>
    <r>
      <rPr>
        <vertAlign val="subscript"/>
        <sz val="11"/>
        <color theme="1"/>
        <rFont val="Arial"/>
        <family val="2"/>
      </rPr>
      <t>0.</t>
    </r>
  </si>
  <si>
    <t>Approximation of the critical value is defined as follows:</t>
  </si>
  <si>
    <t>is the probability of an outlier and is expressed as:</t>
  </si>
  <si>
    <t>is the quantiles of the t distribution for a given probability and degrees of freedom and is expressed as:</t>
  </si>
  <si>
    <t>l</t>
  </si>
  <si>
    <t>Significance Level</t>
  </si>
  <si>
    <t>Shapiro-Wilk W-Test for Non-Normality is approximated using the method described in Royston, J. P. (1992) Approximating the Shapiro-Wilk W-test for non-normality, Statistics and Computing, vol. 2, pp. 117-119. (DOC 7123409)</t>
  </si>
  <si>
    <t>Dixon's lookup table, values, and variables are from the Data Quality Assesssment: Statistical Methods for Practicioners EPA QA/G-9S (DOC 7123415)</t>
  </si>
  <si>
    <t>COD Data (Outliers Removed)</t>
  </si>
  <si>
    <t>Sample No. Sorted</t>
  </si>
  <si>
    <t>is the coefficient vector of the weights obtained from the approximation of the Shapiro-Wilk Test statistic</t>
  </si>
  <si>
    <t>TSS Data</t>
  </si>
  <si>
    <t>TSS Data (Outliers Removed)</t>
  </si>
  <si>
    <r>
      <t>Although this procedure has good power against a variety of outlier alternatives, the procedure requires a table of estimated percentiles (critical values, λ</t>
    </r>
    <r>
      <rPr>
        <vertAlign val="subscript"/>
        <sz val="11"/>
        <color theme="1"/>
        <rFont val="Arial"/>
        <family val="2"/>
      </rPr>
      <t>r</t>
    </r>
    <r>
      <rPr>
        <sz val="11"/>
        <color theme="1"/>
        <rFont val="Arial"/>
        <family val="2"/>
      </rPr>
      <t>) for R1, . . . , R, for each combination of sample size (n) and maximum number of outliers (r</t>
    </r>
    <r>
      <rPr>
        <vertAlign val="subscript"/>
        <sz val="11"/>
        <color theme="1"/>
        <rFont val="Arial"/>
        <family val="2"/>
      </rPr>
      <t>0</t>
    </r>
    <r>
      <rPr>
        <sz val="11"/>
        <color theme="1"/>
        <rFont val="Arial"/>
        <family val="2"/>
      </rPr>
      <t>). These percentiles must be estimated from Monte Carlo simulations for each (n, r</t>
    </r>
    <r>
      <rPr>
        <vertAlign val="subscript"/>
        <sz val="11"/>
        <color theme="1"/>
        <rFont val="Arial"/>
        <family val="2"/>
      </rPr>
      <t>0</t>
    </r>
    <r>
      <rPr>
        <sz val="11"/>
        <color theme="1"/>
        <rFont val="Arial"/>
        <family val="2"/>
      </rPr>
      <t>) (Rosner 1975; Prescott 1979). The unavailability of these percentiles for a wide variety of (n, r</t>
    </r>
    <r>
      <rPr>
        <vertAlign val="subscript"/>
        <sz val="11"/>
        <color theme="1"/>
        <rFont val="Arial"/>
        <family val="2"/>
      </rPr>
      <t>0</t>
    </r>
    <r>
      <rPr>
        <sz val="11"/>
        <color theme="1"/>
        <rFont val="Arial"/>
        <family val="2"/>
      </rPr>
      <t>) combinations has hindered the usefulness of the procedure, particularly for large n. In</t>
    </r>
    <r>
      <rPr>
        <i/>
        <sz val="11"/>
        <color theme="1"/>
        <rFont val="Arial"/>
        <family val="2"/>
      </rPr>
      <t xml:space="preserve"> Percentage Points for a Generalized ESB Many-Outlier Procedure </t>
    </r>
    <r>
      <rPr>
        <sz val="11"/>
        <color theme="1"/>
        <rFont val="Arial"/>
        <family val="2"/>
      </rPr>
      <t>(Rosner, 1983), an approximation of the estimated percentiles (critical values, λ</t>
    </r>
    <r>
      <rPr>
        <vertAlign val="subscript"/>
        <sz val="11"/>
        <color theme="1"/>
        <rFont val="Arial"/>
        <family val="2"/>
      </rPr>
      <t>r</t>
    </r>
    <r>
      <rPr>
        <sz val="11"/>
        <color theme="1"/>
        <rFont val="Arial"/>
        <family val="2"/>
      </rPr>
      <t>) for R is calculated rather than referenced to a table of values. For more information on the method employed here refer to Rosner, B. (1983) Percentage Points for a Generalized ESB Many-Outlier Procedure, Technometrics, vol. 25, no. 2, pp. 165-172. (DOC 7123411)</t>
    </r>
  </si>
  <si>
    <t>is the calculated critical value</t>
  </si>
  <si>
    <t>Number of Suspected Outliers</t>
  </si>
  <si>
    <t>Rosner's critical values are calculated using the method described in Rosner, B. (1983) Percentage Points for a Generalized ESB Many-Outlier Procedure, Technometrics, vol. 25, no. 2, pp. 165-172. (DOC 7123411)</t>
  </si>
  <si>
    <t>For n = 3</t>
  </si>
  <si>
    <t>is the cumulative distribution function (cdf) of W and is expressed as:</t>
  </si>
  <si>
    <r>
      <t>H</t>
    </r>
    <r>
      <rPr>
        <vertAlign val="subscript"/>
        <sz val="11"/>
        <color theme="1"/>
        <rFont val="Arial"/>
        <family val="2"/>
      </rPr>
      <t>0</t>
    </r>
    <r>
      <rPr>
        <sz val="11"/>
        <color theme="1"/>
        <rFont val="Arial"/>
        <family val="2"/>
      </rPr>
      <t>: There are no outliers in the dataset.</t>
    </r>
  </si>
  <si>
    <t>The current dataset has the following breakdown:</t>
  </si>
  <si>
    <r>
      <t>H</t>
    </r>
    <r>
      <rPr>
        <vertAlign val="subscript"/>
        <sz val="11"/>
        <color theme="1"/>
        <rFont val="Arial"/>
        <family val="2"/>
      </rPr>
      <t>A</t>
    </r>
    <r>
      <rPr>
        <sz val="11"/>
        <color theme="1"/>
        <rFont val="Arial"/>
        <family val="2"/>
      </rPr>
      <t>: There are as many as r</t>
    </r>
    <r>
      <rPr>
        <vertAlign val="subscript"/>
        <sz val="11"/>
        <color theme="1"/>
        <rFont val="Arial"/>
        <family val="2"/>
      </rPr>
      <t>0</t>
    </r>
    <r>
      <rPr>
        <sz val="11"/>
        <color theme="1"/>
        <rFont val="Arial"/>
        <family val="2"/>
      </rPr>
      <t xml:space="preserve"> outliers in the dataset.</t>
    </r>
  </si>
  <si>
    <t>is the mean of the dataset</t>
  </si>
  <si>
    <t>is the standard deviation of the dataset</t>
  </si>
  <si>
    <t>is the number of suspected outliers in the dataset</t>
  </si>
  <si>
    <t>is the number of samples in the dataset</t>
  </si>
  <si>
    <t>is the number of suspected outliers in the dataset minus 1</t>
  </si>
  <si>
    <r>
      <t>H</t>
    </r>
    <r>
      <rPr>
        <vertAlign val="subscript"/>
        <sz val="11"/>
        <color theme="1"/>
        <rFont val="Arial"/>
        <family val="2"/>
      </rPr>
      <t>0</t>
    </r>
    <r>
      <rPr>
        <sz val="11"/>
        <color theme="1"/>
        <rFont val="Arial"/>
        <family val="2"/>
      </rPr>
      <t>: The dataset is normally distributed.</t>
    </r>
  </si>
  <si>
    <r>
      <t>H</t>
    </r>
    <r>
      <rPr>
        <vertAlign val="subscript"/>
        <sz val="11"/>
        <color theme="1"/>
        <rFont val="Arial"/>
        <family val="2"/>
      </rPr>
      <t>A</t>
    </r>
    <r>
      <rPr>
        <sz val="11"/>
        <color theme="1"/>
        <rFont val="Arial"/>
        <family val="2"/>
      </rPr>
      <t>: The dataset is not normally distributed.</t>
    </r>
  </si>
  <si>
    <t>is the test against the α to determine if the dataset is normally distributed</t>
  </si>
  <si>
    <r>
      <t>is the dataset ordered from smallest to largest such that X</t>
    </r>
    <r>
      <rPr>
        <vertAlign val="subscript"/>
        <sz val="11"/>
        <color theme="1"/>
        <rFont val="Arial"/>
        <family val="2"/>
      </rPr>
      <t>(1)</t>
    </r>
    <r>
      <rPr>
        <sz val="11"/>
        <color theme="1"/>
        <rFont val="Arial"/>
        <family val="2"/>
      </rPr>
      <t>, X</t>
    </r>
    <r>
      <rPr>
        <vertAlign val="subscript"/>
        <sz val="11"/>
        <color theme="1"/>
        <rFont val="Arial"/>
        <family val="2"/>
      </rPr>
      <t>(2)</t>
    </r>
    <r>
      <rPr>
        <sz val="11"/>
        <color theme="1"/>
        <rFont val="Arial"/>
        <family val="2"/>
      </rPr>
      <t>, . . ., X</t>
    </r>
    <r>
      <rPr>
        <vertAlign val="subscript"/>
        <sz val="11"/>
        <color theme="1"/>
        <rFont val="Arial"/>
        <family val="2"/>
      </rPr>
      <t>(n)</t>
    </r>
  </si>
  <si>
    <t>The Extreme Value Test (Dixon's Test) can be used to test for statistical outliers when the dataset contains less than or equal to 25 values. This test considers both extreme values that are much smaller than the rest of the data (minimum value test statistic) and extreme values that are much larger than the rest of the data (maximum value test statistic). This test assumes that the data without the suspected outlier are normally distributed; therefore, it is necessary to perform a test for normality on the data without the suspected outlier before applying this test. If the data are not normally distributed, then either transform the data, apply a different test, or consult a statistician.</t>
  </si>
  <si>
    <t>Rosner's Test can be used to detect up to 10 outliers for a dataset containing 25 or more samples. This test assumes that the data without the suspected outliers are normally distributed. Therefore, it is necessary to perform a test for normality before applying this test. If the data are not normally distributed, then either transform the data, apply a different test, or consult a statistician.</t>
  </si>
  <si>
    <t>x̅</t>
  </si>
  <si>
    <r>
      <t>x̅</t>
    </r>
    <r>
      <rPr>
        <b/>
        <vertAlign val="superscript"/>
        <sz val="11"/>
        <color theme="1"/>
        <rFont val="Arial"/>
        <family val="2"/>
      </rPr>
      <t>(i)</t>
    </r>
  </si>
  <si>
    <t>is the observation farthest from x̅</t>
  </si>
  <si>
    <r>
      <t>t</t>
    </r>
    <r>
      <rPr>
        <vertAlign val="subscript"/>
        <sz val="11"/>
        <color theme="1"/>
        <rFont val="Arial"/>
        <family val="2"/>
      </rPr>
      <t>n-l-2,p</t>
    </r>
  </si>
  <si>
    <r>
      <t>t</t>
    </r>
    <r>
      <rPr>
        <b/>
        <vertAlign val="subscript"/>
        <sz val="11"/>
        <color theme="1"/>
        <rFont val="Arial"/>
        <family val="2"/>
      </rPr>
      <t>n-l-2,p</t>
    </r>
  </si>
  <si>
    <t>is the quantiles of the t distribution for a given degrees of freedom and probability and is expressed as:</t>
  </si>
  <si>
    <r>
      <t>x</t>
    </r>
    <r>
      <rPr>
        <vertAlign val="subscript"/>
        <sz val="11"/>
        <color theme="1"/>
        <rFont val="Arial"/>
        <family val="2"/>
      </rPr>
      <t>(i)</t>
    </r>
  </si>
  <si>
    <r>
      <t xml:space="preserve">Shapiro and Wilk's (1965) W-test is a well-established and powerful test of departure from normality. Royston (1982a) extended the test from the original sample size of n = 50 to n = 2000. The extension was based on Shapiro and Wilk's own suggested approximation to the coefficients used in the calculation of W, but no evaluation was made of its accuracy. Unfortunately, the use of exact rather than approximate coefficients requires matrix manipulations which are both computationally demanding and memory-hungry. In </t>
    </r>
    <r>
      <rPr>
        <i/>
        <sz val="11"/>
        <color theme="1"/>
        <rFont val="Arial"/>
        <family val="2"/>
      </rPr>
      <t>Approximating the Shapiro-Wilk W-test for non-normality</t>
    </r>
    <r>
      <rPr>
        <sz val="11"/>
        <color theme="1"/>
        <rFont val="Arial"/>
        <family val="2"/>
      </rPr>
      <t xml:space="preserve"> (Royston 1992), a new approximation to the coefficients is produced which is simple, convenient and satisfactory for any sample size. A normalizing transformation of the W statistic is provided to enable simple calculation of the p-value of the test for 3 </t>
    </r>
    <r>
      <rPr>
        <u/>
        <sz val="11"/>
        <color theme="1"/>
        <rFont val="Arial"/>
        <family val="2"/>
      </rPr>
      <t>&lt;</t>
    </r>
    <r>
      <rPr>
        <sz val="11"/>
        <color theme="1"/>
        <rFont val="Arial"/>
        <family val="2"/>
      </rPr>
      <t xml:space="preserve"> n </t>
    </r>
    <r>
      <rPr>
        <u/>
        <sz val="11"/>
        <color theme="1"/>
        <rFont val="Arial"/>
        <family val="2"/>
      </rPr>
      <t>&lt;</t>
    </r>
    <r>
      <rPr>
        <sz val="11"/>
        <color theme="1"/>
        <rFont val="Arial"/>
        <family val="2"/>
      </rPr>
      <t xml:space="preserve"> 2000 and is used in this spreadsheet instead of Shapiro and Wilk's original W-test. For more information on the method employed here refer to Royston, J. P. (1992) Approximating the Shapiro-Wilk W-test for non-normality, Statistics and Computing, vol. 2, pp. 117-119. (DOC 7123409)</t>
    </r>
  </si>
  <si>
    <r>
      <t>x̅</t>
    </r>
    <r>
      <rPr>
        <b/>
        <vertAlign val="subscript"/>
        <sz val="11"/>
        <color theme="1"/>
        <rFont val="Arial"/>
        <family val="2"/>
      </rPr>
      <t>(i)</t>
    </r>
  </si>
  <si>
    <r>
      <t>(x</t>
    </r>
    <r>
      <rPr>
        <b/>
        <vertAlign val="subscript"/>
        <sz val="11"/>
        <color theme="1"/>
        <rFont val="Arial"/>
        <family val="2"/>
      </rPr>
      <t>(i)</t>
    </r>
    <r>
      <rPr>
        <b/>
        <sz val="11"/>
        <color theme="1"/>
        <rFont val="Arial"/>
        <family val="2"/>
      </rPr>
      <t>-x̅)</t>
    </r>
    <r>
      <rPr>
        <b/>
        <vertAlign val="superscript"/>
        <sz val="11"/>
        <color theme="1"/>
        <rFont val="Arial"/>
        <family val="2"/>
      </rPr>
      <t>2</t>
    </r>
  </si>
  <si>
    <r>
      <t>a</t>
    </r>
    <r>
      <rPr>
        <b/>
        <vertAlign val="subscript"/>
        <sz val="11"/>
        <color theme="1"/>
        <rFont val="Arial"/>
        <family val="2"/>
      </rPr>
      <t>i</t>
    </r>
    <r>
      <rPr>
        <b/>
        <sz val="11"/>
        <color theme="1"/>
        <rFont val="Arial"/>
        <family val="2"/>
      </rPr>
      <t>x</t>
    </r>
    <r>
      <rPr>
        <b/>
        <vertAlign val="subscript"/>
        <sz val="11"/>
        <color theme="1"/>
        <rFont val="Arial"/>
        <family val="2"/>
      </rPr>
      <t>(i)</t>
    </r>
  </si>
  <si>
    <r>
      <t>a</t>
    </r>
    <r>
      <rPr>
        <b/>
        <vertAlign val="subscript"/>
        <sz val="11"/>
        <color theme="1"/>
        <rFont val="Arial"/>
        <family val="2"/>
      </rPr>
      <t>i</t>
    </r>
    <r>
      <rPr>
        <b/>
        <sz val="11"/>
        <color theme="1"/>
        <rFont val="Arial"/>
        <family val="2"/>
      </rPr>
      <t>x</t>
    </r>
    <r>
      <rPr>
        <b/>
        <vertAlign val="subscript"/>
        <sz val="11"/>
        <color theme="1"/>
        <rFont val="Arial"/>
        <family val="2"/>
      </rPr>
      <t>(i)</t>
    </r>
    <r>
      <rPr>
        <b/>
        <sz val="11"/>
        <color theme="1"/>
        <rFont val="Arial"/>
        <family val="2"/>
      </rPr>
      <t xml:space="preserve"> Sum</t>
    </r>
    <r>
      <rPr>
        <b/>
        <vertAlign val="superscript"/>
        <sz val="11"/>
        <color theme="1"/>
        <rFont val="Arial"/>
        <family val="2"/>
      </rPr>
      <t>2</t>
    </r>
  </si>
  <si>
    <r>
      <t>(x</t>
    </r>
    <r>
      <rPr>
        <b/>
        <vertAlign val="subscript"/>
        <sz val="11"/>
        <color theme="1"/>
        <rFont val="Arial"/>
        <family val="2"/>
      </rPr>
      <t>(i)</t>
    </r>
    <r>
      <rPr>
        <b/>
        <sz val="11"/>
        <color theme="1"/>
        <rFont val="Arial"/>
        <family val="2"/>
      </rPr>
      <t>-x̅)</t>
    </r>
    <r>
      <rPr>
        <b/>
        <vertAlign val="superscript"/>
        <sz val="11"/>
        <color theme="1"/>
        <rFont val="Arial"/>
        <family val="2"/>
      </rPr>
      <t>2</t>
    </r>
    <r>
      <rPr>
        <b/>
        <sz val="11"/>
        <color theme="1"/>
        <rFont val="Arial"/>
        <family val="2"/>
      </rPr>
      <t xml:space="preserve"> Sum</t>
    </r>
  </si>
  <si>
    <r>
      <t>is the index number of a specific sample in the dataset when ordered from smallest to largest (e.g., x</t>
    </r>
    <r>
      <rPr>
        <vertAlign val="subscript"/>
        <sz val="11"/>
        <color theme="1"/>
        <rFont val="Arial"/>
        <family val="2"/>
      </rPr>
      <t xml:space="preserve">(1) </t>
    </r>
    <r>
      <rPr>
        <sz val="11"/>
        <color theme="1"/>
        <rFont val="Arial"/>
        <family val="2"/>
      </rPr>
      <t>is the first and smallest value in the data set)</t>
    </r>
  </si>
  <si>
    <r>
      <t>x</t>
    </r>
    <r>
      <rPr>
        <b/>
        <vertAlign val="subscript"/>
        <sz val="11"/>
        <color theme="1"/>
        <rFont val="Arial"/>
        <family val="2"/>
      </rPr>
      <t>(i)</t>
    </r>
  </si>
  <si>
    <r>
      <t>is the approximation of the a</t>
    </r>
    <r>
      <rPr>
        <vertAlign val="subscript"/>
        <sz val="11"/>
        <color theme="1"/>
        <rFont val="Arial"/>
        <family val="2"/>
      </rPr>
      <t>i</t>
    </r>
    <r>
      <rPr>
        <sz val="11"/>
        <color theme="1"/>
        <rFont val="Arial"/>
        <family val="2"/>
      </rPr>
      <t xml:space="preserve"> factor in the original Shapiro-Wilk W-Test statistic and is expressed as:</t>
    </r>
  </si>
  <si>
    <t>is the inverse normal cumulative distribution function and is expressed in Excel as:</t>
  </si>
  <si>
    <r>
      <t>is the normalization of a</t>
    </r>
    <r>
      <rPr>
        <vertAlign val="subscript"/>
        <sz val="11"/>
        <color theme="1"/>
        <rFont val="Arial"/>
        <family val="2"/>
      </rPr>
      <t>i</t>
    </r>
    <r>
      <rPr>
        <sz val="11"/>
        <color theme="1"/>
        <rFont val="Arial"/>
        <family val="2"/>
      </rPr>
      <t xml:space="preserve"> and is expressed as:</t>
    </r>
  </si>
  <si>
    <t xml:space="preserve">Company </t>
  </si>
  <si>
    <t xml:space="preserve">FID </t>
  </si>
  <si>
    <t xml:space="preserve">Permit </t>
  </si>
  <si>
    <t xml:space="preserve">Fiscal Year </t>
  </si>
  <si>
    <t>HOW TO USE</t>
  </si>
  <si>
    <t>GENERAL INFORMATION</t>
  </si>
  <si>
    <r>
      <t>COMPUTATIONS: Using the entire dataset, compute the sample mean, x̅</t>
    </r>
    <r>
      <rPr>
        <vertAlign val="subscript"/>
        <sz val="11"/>
        <color theme="1"/>
        <rFont val="Arial"/>
        <family val="2"/>
      </rPr>
      <t>(0)</t>
    </r>
    <r>
      <rPr>
        <sz val="11"/>
        <color theme="1"/>
        <rFont val="Arial"/>
        <family val="2"/>
      </rPr>
      <t>, and the sample standard deviation, s</t>
    </r>
    <r>
      <rPr>
        <vertAlign val="subscript"/>
        <sz val="11"/>
        <color theme="1"/>
        <rFont val="Arial"/>
        <family val="2"/>
      </rPr>
      <t>(0)</t>
    </r>
    <r>
      <rPr>
        <sz val="11"/>
        <color theme="1"/>
        <rFont val="Arial"/>
        <family val="2"/>
      </rPr>
      <t>. Determine the observation farthest from x̅</t>
    </r>
    <r>
      <rPr>
        <vertAlign val="subscript"/>
        <sz val="11"/>
        <color theme="1"/>
        <rFont val="Arial"/>
        <family val="2"/>
      </rPr>
      <t>(0)</t>
    </r>
    <r>
      <rPr>
        <sz val="11"/>
        <color theme="1"/>
        <rFont val="Arial"/>
        <family val="2"/>
      </rPr>
      <t xml:space="preserve"> and label it y</t>
    </r>
    <r>
      <rPr>
        <vertAlign val="subscript"/>
        <sz val="11"/>
        <color theme="1"/>
        <rFont val="Arial"/>
        <family val="2"/>
      </rPr>
      <t>(0)</t>
    </r>
    <r>
      <rPr>
        <sz val="11"/>
        <color theme="1"/>
        <rFont val="Arial"/>
        <family val="2"/>
      </rPr>
      <t>. Delete y</t>
    </r>
    <r>
      <rPr>
        <vertAlign val="subscript"/>
        <sz val="11"/>
        <color theme="1"/>
        <rFont val="Arial"/>
        <family val="2"/>
      </rPr>
      <t>(0)</t>
    </r>
    <r>
      <rPr>
        <sz val="11"/>
        <color theme="1"/>
        <rFont val="Arial"/>
        <family val="2"/>
      </rPr>
      <t xml:space="preserve"> from the dataset and compute the sample mean, x̅</t>
    </r>
    <r>
      <rPr>
        <vertAlign val="subscript"/>
        <sz val="11"/>
        <color theme="1"/>
        <rFont val="Arial"/>
        <family val="2"/>
      </rPr>
      <t>(1)</t>
    </r>
    <r>
      <rPr>
        <sz val="11"/>
        <color theme="1"/>
        <rFont val="Arial"/>
        <family val="2"/>
      </rPr>
      <t>, and the sample standard deviation, s</t>
    </r>
    <r>
      <rPr>
        <vertAlign val="subscript"/>
        <sz val="11"/>
        <color theme="1"/>
        <rFont val="Arial"/>
        <family val="2"/>
      </rPr>
      <t>(1)</t>
    </r>
    <r>
      <rPr>
        <sz val="11"/>
        <color theme="1"/>
        <rFont val="Arial"/>
        <family val="2"/>
      </rPr>
      <t>. Now determine the observation farthest from x̅</t>
    </r>
    <r>
      <rPr>
        <vertAlign val="subscript"/>
        <sz val="11"/>
        <color theme="1"/>
        <rFont val="Arial"/>
        <family val="2"/>
      </rPr>
      <t>(1)</t>
    </r>
    <r>
      <rPr>
        <sz val="11"/>
        <color theme="1"/>
        <rFont val="Arial"/>
        <family val="2"/>
      </rPr>
      <t xml:space="preserve"> and label it y</t>
    </r>
    <r>
      <rPr>
        <vertAlign val="subscript"/>
        <sz val="11"/>
        <color theme="1"/>
        <rFont val="Arial"/>
        <family val="2"/>
      </rPr>
      <t>(1)</t>
    </r>
    <r>
      <rPr>
        <sz val="11"/>
        <color theme="1"/>
        <rFont val="Arial"/>
        <family val="2"/>
      </rPr>
      <t>. Delete y</t>
    </r>
    <r>
      <rPr>
        <vertAlign val="subscript"/>
        <sz val="11"/>
        <color theme="1"/>
        <rFont val="Arial"/>
        <family val="2"/>
      </rPr>
      <t>(1)</t>
    </r>
    <r>
      <rPr>
        <sz val="11"/>
        <color theme="1"/>
        <rFont val="Arial"/>
        <family val="2"/>
      </rPr>
      <t xml:space="preserve"> from the dataset and compute the sample mean, x̅</t>
    </r>
    <r>
      <rPr>
        <vertAlign val="subscript"/>
        <sz val="11"/>
        <color theme="1"/>
        <rFont val="Arial"/>
        <family val="2"/>
      </rPr>
      <t>(2)</t>
    </r>
    <r>
      <rPr>
        <sz val="11"/>
        <color theme="1"/>
        <rFont val="Arial"/>
        <family val="2"/>
      </rPr>
      <t>, and the sample standard deviation, s</t>
    </r>
    <r>
      <rPr>
        <vertAlign val="subscript"/>
        <sz val="11"/>
        <color theme="1"/>
        <rFont val="Arial"/>
        <family val="2"/>
      </rPr>
      <t>(2)</t>
    </r>
    <r>
      <rPr>
        <sz val="11"/>
        <color theme="1"/>
        <rFont val="Arial"/>
        <family val="2"/>
      </rPr>
      <t>. Continue this process until r</t>
    </r>
    <r>
      <rPr>
        <vertAlign val="subscript"/>
        <sz val="11"/>
        <color theme="1"/>
        <rFont val="Arial"/>
        <family val="2"/>
      </rPr>
      <t>0</t>
    </r>
    <r>
      <rPr>
        <sz val="11"/>
        <color theme="1"/>
        <rFont val="Arial"/>
        <family val="2"/>
      </rPr>
      <t xml:space="preserve"> extreme values have been eliminated.</t>
    </r>
  </si>
  <si>
    <t>Outlier Analysis Sheet</t>
  </si>
  <si>
    <t>Normal Plots Sheet</t>
  </si>
  <si>
    <t>Transform Dataset?</t>
  </si>
  <si>
    <r>
      <rPr>
        <b/>
        <sz val="9"/>
        <color theme="1"/>
        <rFont val="Arial"/>
        <family val="2"/>
      </rPr>
      <t>1</t>
    </r>
    <r>
      <rPr>
        <sz val="9"/>
        <color theme="1"/>
        <rFont val="Arial"/>
        <family val="2"/>
      </rPr>
      <t>. Check that the dataset is normally distributed. At the bottom of the page the "Data is Normally Distributed?" will indicate "YES" or "NO".</t>
    </r>
  </si>
  <si>
    <r>
      <rPr>
        <b/>
        <sz val="9"/>
        <color theme="1"/>
        <rFont val="Arial"/>
        <family val="2"/>
      </rPr>
      <t>2</t>
    </r>
    <r>
      <rPr>
        <sz val="9"/>
        <color theme="1"/>
        <rFont val="Arial"/>
        <family val="2"/>
      </rPr>
      <t>. If the dataset is already normally distributed with the suspected outlier sample result(s) included, you are done.</t>
    </r>
  </si>
  <si>
    <r>
      <t xml:space="preserve">  </t>
    </r>
    <r>
      <rPr>
        <b/>
        <sz val="9"/>
        <color theme="1"/>
        <rFont val="Arial"/>
        <family val="2"/>
      </rPr>
      <t xml:space="preserve">   2a.</t>
    </r>
    <r>
      <rPr>
        <sz val="9"/>
        <color theme="1"/>
        <rFont val="Arial"/>
        <family val="2"/>
      </rPr>
      <t xml:space="preserve"> Include a copy of the Outlier Analysis Sheet and Normal Plots Sheet with your annual surcharge statement.</t>
    </r>
  </si>
  <si>
    <r>
      <t xml:space="preserve">     </t>
    </r>
    <r>
      <rPr>
        <b/>
        <sz val="9"/>
        <color theme="1"/>
        <rFont val="Arial"/>
        <family val="2"/>
      </rPr>
      <t>4a.</t>
    </r>
    <r>
      <rPr>
        <sz val="9"/>
        <color theme="1"/>
        <rFont val="Arial"/>
        <family val="2"/>
      </rPr>
      <t xml:space="preserve"> If the dataset is now normally distributed with the suspected outlier sample result(s) removed, you are done.</t>
    </r>
  </si>
  <si>
    <r>
      <t xml:space="preserve">    </t>
    </r>
    <r>
      <rPr>
        <b/>
        <sz val="9"/>
        <color theme="1"/>
        <rFont val="Arial"/>
        <family val="2"/>
      </rPr>
      <t xml:space="preserve"> 4b.</t>
    </r>
    <r>
      <rPr>
        <sz val="9"/>
        <color theme="1"/>
        <rFont val="Arial"/>
        <family val="2"/>
      </rPr>
      <t xml:space="preserve"> Include a copy of the Outlier Analysis Sheet and Normal Plots Sheet with your annual surcharge statement.</t>
    </r>
  </si>
  <si>
    <r>
      <rPr>
        <b/>
        <sz val="9"/>
        <color theme="1"/>
        <rFont val="Arial"/>
        <family val="2"/>
      </rPr>
      <t>5.</t>
    </r>
    <r>
      <rPr>
        <sz val="9"/>
        <color theme="1"/>
        <rFont val="Arial"/>
        <family val="2"/>
      </rPr>
      <t xml:space="preserve"> If the dataset is not normally distributed with the suspected outlier sample result(s) removed, you may transform the dataset.</t>
    </r>
  </si>
  <si>
    <r>
      <rPr>
        <b/>
        <sz val="9"/>
        <color theme="1"/>
        <rFont val="Arial"/>
        <family val="2"/>
      </rPr>
      <t xml:space="preserve">6. </t>
    </r>
    <r>
      <rPr>
        <sz val="9"/>
        <color theme="1"/>
        <rFont val="Arial"/>
        <family val="2"/>
      </rPr>
      <t>Change the "Transform Dataset?" from "NO" to "YES".</t>
    </r>
  </si>
  <si>
    <r>
      <rPr>
        <b/>
        <sz val="9"/>
        <color theme="1"/>
        <rFont val="Arial"/>
        <family val="2"/>
      </rPr>
      <t xml:space="preserve">1. </t>
    </r>
    <r>
      <rPr>
        <sz val="9"/>
        <color theme="1"/>
        <rFont val="Arial"/>
        <family val="2"/>
      </rPr>
      <t>Green cells denote where data may be entered into the form.</t>
    </r>
  </si>
  <si>
    <r>
      <rPr>
        <b/>
        <sz val="9"/>
        <color theme="1"/>
        <rFont val="Arial"/>
        <family val="2"/>
      </rPr>
      <t>2.</t>
    </r>
    <r>
      <rPr>
        <sz val="9"/>
        <color theme="1"/>
        <rFont val="Arial"/>
        <family val="2"/>
      </rPr>
      <t xml:space="preserve"> Enter your company name, facility identification number, permit number, and fiscal year.</t>
    </r>
  </si>
  <si>
    <r>
      <rPr>
        <b/>
        <sz val="9"/>
        <color theme="1"/>
        <rFont val="Arial"/>
        <family val="2"/>
      </rPr>
      <t>3.</t>
    </r>
    <r>
      <rPr>
        <sz val="9"/>
        <color theme="1"/>
        <rFont val="Arial"/>
        <family val="2"/>
      </rPr>
      <t xml:space="preserve"> Enter the sample date and result for your COD data into the left most columns and your TSS data into the right most columns.</t>
    </r>
  </si>
  <si>
    <r>
      <rPr>
        <b/>
        <sz val="9"/>
        <color theme="1"/>
        <rFont val="Arial"/>
        <family val="2"/>
      </rPr>
      <t>4.</t>
    </r>
    <r>
      <rPr>
        <sz val="9"/>
        <color theme="1"/>
        <rFont val="Arial"/>
        <family val="2"/>
      </rPr>
      <t xml:space="preserve"> Enter all sample result data.</t>
    </r>
  </si>
  <si>
    <r>
      <rPr>
        <b/>
        <sz val="9"/>
        <color theme="1"/>
        <rFont val="Arial"/>
        <family val="2"/>
      </rPr>
      <t xml:space="preserve">5. </t>
    </r>
    <r>
      <rPr>
        <sz val="9"/>
        <color theme="1"/>
        <rFont val="Arial"/>
        <family val="2"/>
      </rPr>
      <t>Sample result(s) identified as a potential outlier(s) will have the word "Outlier" populated in the "Outlier?" column.</t>
    </r>
  </si>
  <si>
    <r>
      <rPr>
        <b/>
        <sz val="9"/>
        <color theme="1"/>
        <rFont val="Arial"/>
        <family val="2"/>
      </rPr>
      <t>6.</t>
    </r>
    <r>
      <rPr>
        <sz val="9"/>
        <color theme="1"/>
        <rFont val="Arial"/>
        <family val="2"/>
      </rPr>
      <t xml:space="preserve"> Once a sample(s) is identified as a potential outlier, navigate to the Normal Plots Sheet to determine if the dataset is normally distributed.</t>
    </r>
  </si>
  <si>
    <r>
      <rPr>
        <b/>
        <sz val="9"/>
        <color theme="1"/>
        <rFont val="Arial"/>
        <family val="2"/>
      </rPr>
      <t xml:space="preserve">     6a.</t>
    </r>
    <r>
      <rPr>
        <sz val="9"/>
        <color theme="1"/>
        <rFont val="Arial"/>
        <family val="2"/>
      </rPr>
      <t xml:space="preserve"> Dixon's and Rosner's Outlier Tests require that the dataset be normally distributed. The oultier sample result(s) may be removed when checking for normality.</t>
    </r>
  </si>
  <si>
    <r>
      <rPr>
        <b/>
        <sz val="9"/>
        <color theme="1"/>
        <rFont val="Arial"/>
        <family val="2"/>
      </rPr>
      <t xml:space="preserve">     5a.</t>
    </r>
    <r>
      <rPr>
        <sz val="9"/>
        <color theme="1"/>
        <rFont val="Arial"/>
        <family val="2"/>
      </rPr>
      <t xml:space="preserve"> This outlier calculator will transform the dataset by applying the natural log to each sample result.</t>
    </r>
  </si>
  <si>
    <r>
      <t xml:space="preserve">This outlier calculator </t>
    </r>
    <r>
      <rPr>
        <b/>
        <sz val="9"/>
        <color theme="1"/>
        <rFont val="Arial"/>
        <family val="2"/>
      </rPr>
      <t xml:space="preserve">automatically </t>
    </r>
    <r>
      <rPr>
        <sz val="9"/>
        <color theme="1"/>
        <rFont val="Arial"/>
        <family val="2"/>
      </rPr>
      <t>utilizes two different statistical analyses for determining if a sample result is an outlier.</t>
    </r>
  </si>
  <si>
    <r>
      <t xml:space="preserve">For a dataset that contains between 4 and 7 sample results, the significance level is </t>
    </r>
    <r>
      <rPr>
        <b/>
        <sz val="9"/>
        <color theme="1"/>
        <rFont val="Arial"/>
        <family val="2"/>
      </rPr>
      <t>automatically</t>
    </r>
    <r>
      <rPr>
        <sz val="9"/>
        <color theme="1"/>
        <rFont val="Arial"/>
        <family val="2"/>
      </rPr>
      <t xml:space="preserve"> set to 0.01.</t>
    </r>
  </si>
  <si>
    <r>
      <t xml:space="preserve">For a dataset that contains 8 or more sample results, the significance level is </t>
    </r>
    <r>
      <rPr>
        <b/>
        <sz val="9"/>
        <color theme="1"/>
        <rFont val="Arial"/>
        <family val="2"/>
      </rPr>
      <t>automatically</t>
    </r>
    <r>
      <rPr>
        <sz val="9"/>
        <color theme="1"/>
        <rFont val="Arial"/>
        <family val="2"/>
      </rPr>
      <t xml:space="preserve"> set to 0.05.</t>
    </r>
  </si>
  <si>
    <t>Calculation sheets may be viewed by unprotecting the workbook (password: LACSD2024) and then unhiding the relevant sheet(s).</t>
  </si>
  <si>
    <r>
      <t xml:space="preserve">For a dataset that contains 25 or more sample results, the Generalized Extreme Studentized Deviate Test, also known as Rosner's Outlier Test, is </t>
    </r>
    <r>
      <rPr>
        <b/>
        <sz val="9"/>
        <color theme="1"/>
        <rFont val="Arial"/>
        <family val="2"/>
      </rPr>
      <t>automatically</t>
    </r>
    <r>
      <rPr>
        <sz val="9"/>
        <color theme="1"/>
        <rFont val="Arial"/>
        <family val="2"/>
      </rPr>
      <t xml:space="preserve"> utilized.</t>
    </r>
  </si>
  <si>
    <r>
      <t xml:space="preserve">For a dataset that contains between 4 and 24 sample results, the Extreme Value Test, also known as Dixon's Outlier Test, is </t>
    </r>
    <r>
      <rPr>
        <b/>
        <sz val="9"/>
        <color theme="1"/>
        <rFont val="Arial"/>
        <family val="2"/>
      </rPr>
      <t>automatically</t>
    </r>
    <r>
      <rPr>
        <sz val="9"/>
        <color theme="1"/>
        <rFont val="Arial"/>
        <family val="2"/>
      </rPr>
      <t xml:space="preserve"> utilized.</t>
    </r>
  </si>
  <si>
    <t>Comments</t>
  </si>
  <si>
    <t>Sample Result Outlier Calculator v1.1</t>
  </si>
  <si>
    <r>
      <rPr>
        <b/>
        <sz val="9"/>
        <color theme="1"/>
        <rFont val="Arial"/>
        <family val="2"/>
      </rPr>
      <t xml:space="preserve">     3a.</t>
    </r>
    <r>
      <rPr>
        <sz val="9"/>
        <color theme="1"/>
        <rFont val="Arial"/>
        <family val="2"/>
      </rPr>
      <t xml:space="preserve"> Sample results must be entered as positive whole numbers. For non-detect (ND) results, use 1/2 the reporting limit (RL) rounded to the nearest whole number.</t>
    </r>
  </si>
  <si>
    <r>
      <t xml:space="preserve">   </t>
    </r>
    <r>
      <rPr>
        <b/>
        <sz val="9"/>
        <color theme="1"/>
        <rFont val="Arial"/>
        <family val="2"/>
      </rPr>
      <t xml:space="preserve">  2b.</t>
    </r>
    <r>
      <rPr>
        <sz val="9"/>
        <color theme="1"/>
        <rFont val="Arial"/>
        <family val="2"/>
      </rPr>
      <t xml:space="preserve"> </t>
    </r>
    <r>
      <rPr>
        <sz val="9"/>
        <color rgb="FFFF0000"/>
        <rFont val="Arial"/>
        <family val="2"/>
      </rPr>
      <t>Include additional information regarding the suspected cause of the outlier sample result(s) and the likely period for which it represents.</t>
    </r>
  </si>
  <si>
    <r>
      <t xml:space="preserve">     </t>
    </r>
    <r>
      <rPr>
        <b/>
        <sz val="9"/>
        <color theme="1"/>
        <rFont val="Arial"/>
        <family val="2"/>
      </rPr>
      <t>4c.</t>
    </r>
    <r>
      <rPr>
        <sz val="9"/>
        <color theme="1"/>
        <rFont val="Arial"/>
        <family val="2"/>
      </rPr>
      <t xml:space="preserve"> </t>
    </r>
    <r>
      <rPr>
        <sz val="9"/>
        <color rgb="FFFF0000"/>
        <rFont val="Arial"/>
        <family val="2"/>
      </rPr>
      <t>Include additional information regarding the suspected cause of the outlier sample result(s) and the likely period for which it represents.</t>
    </r>
  </si>
  <si>
    <t>Remove Suspected Outlier(s)?</t>
  </si>
  <si>
    <r>
      <rPr>
        <b/>
        <sz val="9"/>
        <color theme="1"/>
        <rFont val="Arial"/>
        <family val="2"/>
      </rPr>
      <t>3</t>
    </r>
    <r>
      <rPr>
        <sz val="9"/>
        <color theme="1"/>
        <rFont val="Arial"/>
        <family val="2"/>
      </rPr>
      <t>. If the dataset is not normally distributed with the suspected outlier sample result(s) included, you may remove the outlier sample result(s) to check for normality.</t>
    </r>
  </si>
  <si>
    <r>
      <rPr>
        <b/>
        <sz val="9"/>
        <color theme="1"/>
        <rFont val="Arial"/>
        <family val="2"/>
      </rPr>
      <t>4.</t>
    </r>
    <r>
      <rPr>
        <sz val="9"/>
        <color theme="1"/>
        <rFont val="Arial"/>
        <family val="2"/>
      </rPr>
      <t xml:space="preserve"> Change the "Remove Suspected Outlier(s)?" from "NO" to "YES".</t>
    </r>
  </si>
  <si>
    <r>
      <rPr>
        <b/>
        <sz val="9"/>
        <color theme="1"/>
        <rFont val="Arial"/>
        <family val="2"/>
      </rPr>
      <t>7.</t>
    </r>
    <r>
      <rPr>
        <sz val="9"/>
        <color theme="1"/>
        <rFont val="Arial"/>
        <family val="2"/>
      </rPr>
      <t xml:space="preserve"> If the dataset is now normally distributed with the "Transform Dataset?" set to "YES" and "Remove Suspected Outlier(s)?" set to "YES", you are done.</t>
    </r>
  </si>
  <si>
    <r>
      <t xml:space="preserve">  </t>
    </r>
    <r>
      <rPr>
        <b/>
        <sz val="9"/>
        <color theme="1"/>
        <rFont val="Arial"/>
        <family val="2"/>
      </rPr>
      <t xml:space="preserve">   7a.</t>
    </r>
    <r>
      <rPr>
        <sz val="9"/>
        <color theme="1"/>
        <rFont val="Arial"/>
        <family val="2"/>
      </rPr>
      <t xml:space="preserve"> Include a copy of the Outlier Analysis Sheet and Normal Plots Sheet with your annual surcharge statement.</t>
    </r>
  </si>
  <si>
    <r>
      <t xml:space="preserve">   </t>
    </r>
    <r>
      <rPr>
        <b/>
        <sz val="9"/>
        <color theme="1"/>
        <rFont val="Arial"/>
        <family val="2"/>
      </rPr>
      <t xml:space="preserve">  7b.</t>
    </r>
    <r>
      <rPr>
        <sz val="9"/>
        <color theme="1"/>
        <rFont val="Arial"/>
        <family val="2"/>
      </rPr>
      <t xml:space="preserve"> </t>
    </r>
    <r>
      <rPr>
        <sz val="9"/>
        <color rgb="FFFF0000"/>
        <rFont val="Arial"/>
        <family val="2"/>
      </rPr>
      <t>Include additional information regarding the suspected cause of the outlier sample result(s) and the likely period for which it represents.</t>
    </r>
  </si>
  <si>
    <r>
      <rPr>
        <b/>
        <sz val="9"/>
        <color theme="1"/>
        <rFont val="Arial"/>
        <family val="2"/>
      </rPr>
      <t>8.</t>
    </r>
    <r>
      <rPr>
        <sz val="9"/>
        <color theme="1"/>
        <rFont val="Arial"/>
        <family val="2"/>
      </rPr>
      <t xml:space="preserve"> If the dataset is still not normally distributed with the "Transform Dataset?" set to "YES" and "Remove Suspected Outlier(s)?" set to "YES", then Dixon's and Rosner's Outlier Tests are not appropriate for the dataset.</t>
    </r>
  </si>
  <si>
    <r>
      <t xml:space="preserve">     </t>
    </r>
    <r>
      <rPr>
        <b/>
        <sz val="9"/>
        <color theme="1"/>
        <rFont val="Arial"/>
        <family val="2"/>
      </rPr>
      <t>8a.</t>
    </r>
    <r>
      <rPr>
        <sz val="9"/>
        <color theme="1"/>
        <rFont val="Arial"/>
        <family val="2"/>
      </rPr>
      <t xml:space="preserve"> Do not claim an outlier on your annual surcharge statement.</t>
    </r>
  </si>
  <si>
    <t>The minimum required number of samples does not include samples collected by the Sanitation Districts.</t>
  </si>
  <si>
    <t>To claim an outlier, the minimum required number of samples must be collected per the Surcharge Test Requirements referenced on page 2 of the “Long Form”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</si>
</sst>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mm/dd/yy;@"/>
    <numFmt numFmtId="165" formatCode="#,##0.000"/>
    <numFmt numFmtId="166" formatCode="0.000"/>
    <numFmt numFmtId="167" formatCode="#,##0.0"/>
    <numFmt numFmtId="168" formatCode="0.0000"/>
    <numFmt numFmtId="169" formatCode="0.00000000"/>
    <numFmt numFmtId="170" formatCode="0.000000000"/>
    <numFmt numFmtId="171" formatCode="0.00000"/>
    <numFmt numFmtId="172" formatCode="#,##0.0000"/>
  </numFmts>
  <fonts count="4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0"/>
      <name val="Times New Roman"/>
      <family val="1"/>
    </font>
    <font>
      <b/>
      <i/>
      <sz val="11"/>
      <color theme="1"/>
      <name val="Arial"/>
      <family val="2"/>
    </font>
    <font>
      <b/>
      <vertAlign val="superscript"/>
      <sz val="11"/>
      <color theme="1"/>
      <name val="Arial"/>
      <family val="2"/>
    </font>
    <font>
      <b/>
      <i/>
      <vertAlign val="subscript"/>
      <sz val="11"/>
      <color theme="1"/>
      <name val="Arial"/>
      <family val="2"/>
    </font>
    <font>
      <b/>
      <vertAlign val="subscript"/>
      <sz val="11"/>
      <color theme="1"/>
      <name val="Arial"/>
      <family val="2"/>
    </font>
    <font>
      <b/>
      <sz val="11"/>
      <color theme="1"/>
      <name val="Calibri"/>
      <family val="2"/>
    </font>
    <font>
      <u/>
      <sz val="11"/>
      <color theme="1"/>
      <name val="Arial"/>
      <family val="2"/>
    </font>
    <font>
      <vertAlign val="subscript"/>
      <sz val="11"/>
      <color theme="1"/>
      <name val="Arial"/>
      <family val="2"/>
    </font>
    <font>
      <sz val="11"/>
      <color theme="1"/>
      <name val="Calibri"/>
      <family val="2"/>
    </font>
    <font>
      <vertAlign val="superscript"/>
      <sz val="11"/>
      <color theme="1"/>
      <name val="Arial"/>
      <family val="2"/>
    </font>
    <font>
      <b/>
      <u/>
      <sz val="11"/>
      <color theme="1"/>
      <name val="Arial"/>
      <family val="2"/>
    </font>
    <font>
      <i/>
      <sz val="11"/>
      <color theme="1"/>
      <name val="Arial"/>
      <family val="2"/>
    </font>
    <font>
      <sz val="9"/>
      <color theme="1"/>
      <name val="Arial Narrow"/>
      <family val="2"/>
    </font>
    <font>
      <b/>
      <sz val="9"/>
      <color theme="1"/>
      <name val="Arial Narrow"/>
      <family val="2"/>
    </font>
    <font>
      <sz val="9"/>
      <color indexed="12"/>
      <name val="Arial Narrow"/>
      <family val="2"/>
    </font>
    <font>
      <sz val="9"/>
      <color rgb="FF0000FF"/>
      <name val="Arial Narrow"/>
      <family val="2"/>
    </font>
    <font>
      <b/>
      <sz val="9"/>
      <color theme="0"/>
      <name val="Arial Narrow"/>
      <family val="2"/>
    </font>
    <font>
      <sz val="9"/>
      <name val="Arial Narrow"/>
      <family val="2"/>
    </font>
    <font>
      <sz val="9"/>
      <color rgb="FF000000"/>
      <name val="Arial Narrow"/>
      <family val="2"/>
    </font>
    <font>
      <b/>
      <sz val="12"/>
      <name val="Arial Narrow"/>
      <family val="2"/>
    </font>
    <font>
      <b/>
      <sz val="9"/>
      <color rgb="FFFF0000"/>
      <name val="Arial Narrow"/>
      <family val="2"/>
    </font>
    <font>
      <sz val="9"/>
      <color theme="0"/>
      <name val="Arial Narrow"/>
      <family val="2"/>
    </font>
    <font>
      <b/>
      <sz val="11"/>
      <color rgb="FF0000FF"/>
      <name val="Arial"/>
      <family val="2"/>
    </font>
    <font>
      <sz val="12"/>
      <name val="Roboto"/>
    </font>
    <font>
      <b/>
      <sz val="9"/>
      <color theme="1"/>
      <name val="Arial"/>
      <family val="2"/>
    </font>
    <font>
      <sz val="9"/>
      <color theme="1"/>
      <name val="Arial"/>
      <family val="2"/>
    </font>
    <font>
      <b/>
      <sz val="9"/>
      <name val="Arial Narrow"/>
      <family val="2"/>
    </font>
    <font>
      <sz val="9"/>
      <color rgb="FFFF0000"/>
      <name val="Arial"/>
      <family val="2"/>
    </font>
    <font>
      <sz val="9"/>
      <color rgb="FF0000FF"/>
      <name val="Arial Nova Cond Light"/>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1"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s>
  <cellStyleXfs count="3">
    <xf numFmtId="0" fontId="0" fillId="0" borderId="0"/>
    <xf numFmtId="0" fontId="17" fillId="0" borderId="0"/>
    <xf numFmtId="43" fontId="17" fillId="0" borderId="0" applyFont="0" applyFill="0" applyBorder="0" applyAlignment="0" applyProtection="0"/>
  </cellStyleXfs>
  <cellXfs count="364">
    <xf numFmtId="0" fontId="0" fillId="0" borderId="0" xfId="0"/>
    <xf numFmtId="0" fontId="15" fillId="0" borderId="0" xfId="0" applyFont="1" applyAlignment="1">
      <alignment horizontal="center" vertical="center"/>
    </xf>
    <xf numFmtId="4" fontId="15" fillId="0" borderId="0" xfId="0" applyNumberFormat="1" applyFont="1" applyAlignment="1">
      <alignment horizontal="center" vertical="center"/>
    </xf>
    <xf numFmtId="4" fontId="16" fillId="0" borderId="0" xfId="0" applyNumberFormat="1" applyFont="1" applyAlignment="1">
      <alignment horizontal="center" vertical="center"/>
    </xf>
    <xf numFmtId="3" fontId="16" fillId="0" borderId="0" xfId="0" applyNumberFormat="1" applyFont="1" applyAlignment="1">
      <alignment horizontal="center" vertical="center"/>
    </xf>
    <xf numFmtId="3" fontId="15" fillId="0" borderId="0" xfId="0" applyNumberFormat="1" applyFont="1" applyAlignment="1">
      <alignment horizontal="center" vertical="center"/>
    </xf>
    <xf numFmtId="0" fontId="15" fillId="0" borderId="0" xfId="0" applyFont="1"/>
    <xf numFmtId="0" fontId="16" fillId="0" borderId="0" xfId="0" applyFont="1"/>
    <xf numFmtId="0" fontId="15" fillId="0" borderId="0" xfId="0" applyFont="1" applyAlignment="1">
      <alignment vertical="center"/>
    </xf>
    <xf numFmtId="165" fontId="15" fillId="0" borderId="0" xfId="0" applyNumberFormat="1" applyFont="1" applyAlignment="1">
      <alignment horizontal="center" vertical="center"/>
    </xf>
    <xf numFmtId="168" fontId="15" fillId="0" borderId="0" xfId="0" applyNumberFormat="1" applyFont="1" applyAlignment="1">
      <alignment horizontal="center" vertical="center"/>
    </xf>
    <xf numFmtId="2" fontId="15" fillId="0" borderId="0" xfId="0" applyNumberFormat="1" applyFont="1" applyAlignment="1">
      <alignment horizontal="center" vertical="center"/>
    </xf>
    <xf numFmtId="2" fontId="15" fillId="0" borderId="0" xfId="0" applyNumberFormat="1" applyFont="1" applyAlignment="1">
      <alignment horizontal="left" vertical="center"/>
    </xf>
    <xf numFmtId="0" fontId="15" fillId="0" borderId="0" xfId="0" applyFont="1" applyAlignment="1">
      <alignment wrapText="1"/>
    </xf>
    <xf numFmtId="0" fontId="15" fillId="0" borderId="0" xfId="0" applyFont="1" applyAlignment="1">
      <alignment horizontal="center"/>
    </xf>
    <xf numFmtId="3" fontId="15" fillId="0" borderId="0" xfId="0" applyNumberFormat="1" applyFont="1" applyAlignment="1">
      <alignment horizontal="center"/>
    </xf>
    <xf numFmtId="0" fontId="16"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Alignment="1">
      <alignment vertical="center" wrapText="1"/>
    </xf>
    <xf numFmtId="3" fontId="15" fillId="0" borderId="20" xfId="0" applyNumberFormat="1" applyFont="1" applyBorder="1" applyAlignment="1">
      <alignment horizontal="center" vertical="center"/>
    </xf>
    <xf numFmtId="166" fontId="15" fillId="0" borderId="20" xfId="0" applyNumberFormat="1" applyFont="1" applyBorder="1" applyAlignment="1">
      <alignment horizontal="center" vertical="center"/>
    </xf>
    <xf numFmtId="0" fontId="16" fillId="0" borderId="22" xfId="0" applyFont="1" applyBorder="1" applyAlignment="1">
      <alignment horizontal="center" vertical="center"/>
    </xf>
    <xf numFmtId="167" fontId="16" fillId="0" borderId="23" xfId="0" applyNumberFormat="1" applyFont="1" applyBorder="1" applyAlignment="1">
      <alignment horizontal="center" vertical="center"/>
    </xf>
    <xf numFmtId="0" fontId="16" fillId="0" borderId="23" xfId="0" applyFont="1" applyBorder="1" applyAlignment="1">
      <alignment horizontal="center" vertical="center"/>
    </xf>
    <xf numFmtId="165" fontId="18" fillId="0" borderId="23" xfId="0" applyNumberFormat="1" applyFont="1" applyBorder="1" applyAlignment="1">
      <alignment horizontal="center" vertical="center"/>
    </xf>
    <xf numFmtId="0" fontId="15" fillId="0" borderId="24" xfId="0" applyFont="1" applyBorder="1" applyAlignment="1">
      <alignment horizontal="center" vertical="center"/>
    </xf>
    <xf numFmtId="0" fontId="15" fillId="0" borderId="24" xfId="0" applyFont="1" applyBorder="1"/>
    <xf numFmtId="3" fontId="15" fillId="0" borderId="24" xfId="0" applyNumberFormat="1" applyFont="1" applyBorder="1" applyAlignment="1">
      <alignment horizontal="center" vertical="center"/>
    </xf>
    <xf numFmtId="0" fontId="16" fillId="0" borderId="25" xfId="0" applyFont="1" applyBorder="1" applyAlignment="1">
      <alignment horizontal="center" vertical="center"/>
    </xf>
    <xf numFmtId="168" fontId="15" fillId="0" borderId="24" xfId="0" applyNumberFormat="1" applyFont="1" applyBorder="1" applyAlignment="1">
      <alignment horizontal="center" vertical="center"/>
    </xf>
    <xf numFmtId="0" fontId="16" fillId="0" borderId="0" xfId="0" applyFont="1" applyAlignment="1">
      <alignment horizontal="right" vertical="center"/>
    </xf>
    <xf numFmtId="168" fontId="15" fillId="0" borderId="21" xfId="0" applyNumberFormat="1" applyFont="1" applyBorder="1" applyAlignment="1">
      <alignment horizontal="center" vertical="center"/>
    </xf>
    <xf numFmtId="0" fontId="14" fillId="0" borderId="0" xfId="0" applyFont="1"/>
    <xf numFmtId="0" fontId="14" fillId="0" borderId="0" xfId="0" applyFont="1" applyAlignment="1">
      <alignment vertical="center"/>
    </xf>
    <xf numFmtId="0" fontId="14" fillId="0" borderId="0" xfId="0" applyFont="1" applyAlignment="1">
      <alignment horizontal="center" vertical="center"/>
    </xf>
    <xf numFmtId="0" fontId="16" fillId="0" borderId="0" xfId="0" applyFont="1" applyAlignment="1">
      <alignment vertical="center"/>
    </xf>
    <xf numFmtId="0" fontId="12" fillId="0" borderId="0" xfId="0" applyFont="1" applyAlignment="1">
      <alignment horizontal="center" vertical="center"/>
    </xf>
    <xf numFmtId="0" fontId="11" fillId="0" borderId="0" xfId="0" applyFont="1"/>
    <xf numFmtId="171" fontId="15" fillId="0" borderId="0" xfId="0" applyNumberFormat="1" applyFont="1"/>
    <xf numFmtId="0" fontId="11" fillId="0" borderId="0" xfId="0" applyFont="1" applyAlignment="1">
      <alignment horizontal="center" vertical="center"/>
    </xf>
    <xf numFmtId="1" fontId="15" fillId="0" borderId="21" xfId="0" applyNumberFormat="1" applyFont="1" applyBorder="1" applyAlignment="1">
      <alignment horizontal="center" vertical="center"/>
    </xf>
    <xf numFmtId="3" fontId="15" fillId="0" borderId="21" xfId="0" applyNumberFormat="1" applyFont="1" applyBorder="1" applyAlignment="1">
      <alignment horizontal="center" vertical="center"/>
    </xf>
    <xf numFmtId="0" fontId="15" fillId="0" borderId="0" xfId="0" applyFont="1" applyBorder="1"/>
    <xf numFmtId="0" fontId="11" fillId="0" borderId="0" xfId="0" applyFont="1" applyBorder="1"/>
    <xf numFmtId="3" fontId="15" fillId="0" borderId="0" xfId="0" applyNumberFormat="1" applyFont="1" applyBorder="1" applyAlignment="1">
      <alignment horizontal="center" vertical="center"/>
    </xf>
    <xf numFmtId="2" fontId="15" fillId="0" borderId="0" xfId="0" applyNumberFormat="1" applyFont="1"/>
    <xf numFmtId="172" fontId="15" fillId="0" borderId="0" xfId="0" applyNumberFormat="1" applyFont="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168" fontId="15" fillId="0" borderId="0" xfId="0" applyNumberFormat="1" applyFont="1" applyBorder="1" applyAlignment="1">
      <alignment horizontal="center" vertical="center"/>
    </xf>
    <xf numFmtId="166" fontId="15" fillId="0" borderId="0" xfId="0" applyNumberFormat="1" applyFont="1" applyBorder="1" applyAlignment="1">
      <alignment horizontal="center" vertical="center"/>
    </xf>
    <xf numFmtId="0" fontId="9" fillId="0" borderId="0" xfId="0" applyFont="1" applyAlignment="1">
      <alignment vertical="center"/>
    </xf>
    <xf numFmtId="0" fontId="9" fillId="0" borderId="0" xfId="0" applyFont="1"/>
    <xf numFmtId="0" fontId="9" fillId="0" borderId="0" xfId="0" applyFont="1" applyAlignment="1">
      <alignment horizontal="center" vertical="center"/>
    </xf>
    <xf numFmtId="0" fontId="15" fillId="0" borderId="0" xfId="0" applyFont="1" applyFill="1"/>
    <xf numFmtId="0" fontId="30" fillId="3" borderId="0" xfId="0" applyFont="1" applyFill="1" applyAlignment="1" applyProtection="1">
      <alignment vertical="center"/>
    </xf>
    <xf numFmtId="49" fontId="31" fillId="3" borderId="0" xfId="0" applyNumberFormat="1" applyFont="1" applyFill="1" applyBorder="1" applyAlignment="1" applyProtection="1">
      <alignment vertical="center"/>
    </xf>
    <xf numFmtId="0" fontId="30" fillId="3" borderId="0" xfId="0" applyFont="1" applyFill="1" applyBorder="1" applyAlignment="1" applyProtection="1">
      <alignment vertical="center"/>
    </xf>
    <xf numFmtId="0" fontId="29" fillId="3" borderId="0" xfId="0" applyFont="1" applyFill="1" applyBorder="1" applyAlignment="1" applyProtection="1">
      <alignment vertical="center"/>
    </xf>
    <xf numFmtId="0" fontId="29" fillId="3" borderId="0" xfId="0" applyFont="1" applyFill="1" applyAlignment="1" applyProtection="1">
      <alignment vertical="center"/>
    </xf>
    <xf numFmtId="0" fontId="37" fillId="3" borderId="0" xfId="0" applyFont="1" applyFill="1" applyBorder="1" applyAlignment="1" applyProtection="1">
      <alignment vertical="center"/>
    </xf>
    <xf numFmtId="2" fontId="34" fillId="3" borderId="3" xfId="0" applyNumberFormat="1" applyFont="1" applyFill="1" applyBorder="1" applyAlignment="1" applyProtection="1">
      <alignment horizontal="center" vertical="center"/>
    </xf>
    <xf numFmtId="2" fontId="34" fillId="3" borderId="0" xfId="0" applyNumberFormat="1" applyFont="1" applyFill="1" applyBorder="1" applyAlignment="1" applyProtection="1">
      <alignment horizontal="center" vertical="center"/>
    </xf>
    <xf numFmtId="3" fontId="29" fillId="3" borderId="2" xfId="0" applyNumberFormat="1" applyFont="1" applyFill="1" applyBorder="1" applyAlignment="1" applyProtection="1">
      <alignment horizontal="center" vertical="center"/>
    </xf>
    <xf numFmtId="3" fontId="29" fillId="3" borderId="0" xfId="0" applyNumberFormat="1" applyFont="1" applyFill="1" applyBorder="1" applyAlignment="1" applyProtection="1">
      <alignment horizontal="center" vertical="center"/>
    </xf>
    <xf numFmtId="3" fontId="29" fillId="3" borderId="0" xfId="0" applyNumberFormat="1" applyFont="1" applyFill="1" applyAlignment="1" applyProtection="1">
      <alignment vertical="center"/>
    </xf>
    <xf numFmtId="3" fontId="30" fillId="3" borderId="0" xfId="0" applyNumberFormat="1" applyFont="1" applyFill="1" applyAlignment="1" applyProtection="1">
      <alignment horizontal="left" vertical="center"/>
    </xf>
    <xf numFmtId="3" fontId="29" fillId="3" borderId="0" xfId="0" applyNumberFormat="1" applyFont="1" applyFill="1" applyAlignment="1" applyProtection="1">
      <alignment horizontal="center" vertical="center"/>
    </xf>
    <xf numFmtId="0" fontId="30" fillId="3" borderId="1" xfId="0" applyFont="1" applyFill="1" applyBorder="1" applyAlignment="1" applyProtection="1">
      <alignment horizontal="center" vertical="center"/>
    </xf>
    <xf numFmtId="3" fontId="30" fillId="3" borderId="1" xfId="0" applyNumberFormat="1" applyFont="1" applyFill="1" applyBorder="1" applyAlignment="1" applyProtection="1">
      <alignment horizontal="center" vertical="center"/>
    </xf>
    <xf numFmtId="164" fontId="30" fillId="3" borderId="1" xfId="0" applyNumberFormat="1" applyFont="1" applyFill="1" applyBorder="1" applyAlignment="1" applyProtection="1">
      <alignment horizontal="center" vertical="center"/>
    </xf>
    <xf numFmtId="3" fontId="34" fillId="3" borderId="1" xfId="0" applyNumberFormat="1" applyFont="1" applyFill="1" applyBorder="1" applyAlignment="1" applyProtection="1">
      <alignment horizontal="center" vertical="center"/>
    </xf>
    <xf numFmtId="3" fontId="34" fillId="3" borderId="1" xfId="0" applyNumberFormat="1" applyFont="1" applyFill="1" applyBorder="1" applyAlignment="1" applyProtection="1">
      <alignment horizontal="center" vertical="center" wrapText="1"/>
    </xf>
    <xf numFmtId="3" fontId="38" fillId="3" borderId="0" xfId="0" applyNumberFormat="1" applyFont="1" applyFill="1" applyBorder="1" applyAlignment="1" applyProtection="1">
      <alignment horizontal="center" vertical="center"/>
    </xf>
    <xf numFmtId="164" fontId="32" fillId="2" borderId="1" xfId="0" applyNumberFormat="1" applyFont="1" applyFill="1" applyBorder="1" applyAlignment="1" applyProtection="1">
      <alignment horizontal="center" vertical="center"/>
      <protection locked="0"/>
    </xf>
    <xf numFmtId="3" fontId="32" fillId="2" borderId="17" xfId="0" applyNumberFormat="1" applyFont="1" applyFill="1" applyBorder="1" applyAlignment="1" applyProtection="1">
      <alignment horizontal="center" vertical="center" wrapText="1"/>
      <protection locked="0"/>
    </xf>
    <xf numFmtId="3" fontId="30" fillId="3" borderId="17" xfId="0" applyNumberFormat="1" applyFont="1" applyFill="1" applyBorder="1" applyAlignment="1" applyProtection="1">
      <alignment horizontal="center" vertical="center"/>
    </xf>
    <xf numFmtId="3" fontId="15" fillId="0" borderId="16" xfId="0" applyNumberFormat="1" applyFont="1" applyBorder="1" applyAlignment="1">
      <alignment horizontal="center" vertical="center"/>
    </xf>
    <xf numFmtId="3" fontId="15" fillId="0" borderId="13" xfId="0" applyNumberFormat="1" applyFont="1" applyBorder="1" applyAlignment="1">
      <alignment horizontal="center" vertical="center"/>
    </xf>
    <xf numFmtId="3" fontId="15" fillId="0" borderId="19" xfId="0" applyNumberFormat="1" applyFont="1" applyBorder="1" applyAlignment="1">
      <alignment horizontal="center" vertical="center"/>
    </xf>
    <xf numFmtId="166" fontId="15" fillId="0" borderId="16" xfId="0" applyNumberFormat="1" applyFont="1" applyBorder="1" applyAlignment="1">
      <alignment horizontal="center" vertical="center"/>
    </xf>
    <xf numFmtId="168" fontId="15" fillId="0" borderId="3" xfId="0" applyNumberFormat="1" applyFont="1" applyBorder="1" applyAlignment="1">
      <alignment horizontal="center" vertical="center"/>
    </xf>
    <xf numFmtId="168" fontId="15" fillId="0" borderId="19" xfId="0" applyNumberFormat="1" applyFont="1" applyBorder="1" applyAlignment="1">
      <alignment horizontal="center" vertical="center"/>
    </xf>
    <xf numFmtId="0" fontId="36" fillId="0" borderId="0" xfId="0" applyFont="1" applyFill="1" applyAlignment="1" applyProtection="1">
      <alignment vertical="center"/>
    </xf>
    <xf numFmtId="0" fontId="29" fillId="0" borderId="0" xfId="0" applyFont="1" applyAlignment="1" applyProtection="1">
      <alignment vertical="center"/>
    </xf>
    <xf numFmtId="0" fontId="30"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3" fontId="29" fillId="0" borderId="0" xfId="0" applyNumberFormat="1" applyFont="1" applyAlignment="1" applyProtection="1">
      <alignment vertical="center"/>
    </xf>
    <xf numFmtId="169" fontId="29" fillId="0" borderId="0" xfId="0" applyNumberFormat="1" applyFont="1" applyAlignment="1" applyProtection="1">
      <alignment vertical="center"/>
    </xf>
    <xf numFmtId="168" fontId="29" fillId="0" borderId="0" xfId="0" applyNumberFormat="1" applyFont="1" applyAlignment="1" applyProtection="1">
      <alignment vertical="center"/>
    </xf>
    <xf numFmtId="3" fontId="29" fillId="0" borderId="0" xfId="0" applyNumberFormat="1" applyFont="1" applyFill="1" applyAlignment="1" applyProtection="1">
      <alignment horizontal="center" vertical="center"/>
    </xf>
    <xf numFmtId="4" fontId="29" fillId="0" borderId="0" xfId="0" applyNumberFormat="1" applyFont="1" applyAlignment="1" applyProtection="1">
      <alignment horizontal="center" vertical="center"/>
    </xf>
    <xf numFmtId="0" fontId="30" fillId="0" borderId="0" xfId="0" applyFont="1" applyFill="1" applyBorder="1" applyAlignment="1" applyProtection="1">
      <alignment horizontal="center" vertical="center"/>
    </xf>
    <xf numFmtId="0" fontId="35" fillId="0" borderId="0" xfId="0" applyFont="1" applyAlignment="1" applyProtection="1">
      <alignment vertical="center"/>
    </xf>
    <xf numFmtId="0" fontId="32" fillId="0" borderId="0" xfId="0" applyFont="1" applyFill="1" applyBorder="1" applyAlignment="1" applyProtection="1">
      <alignment horizontal="center" vertical="center"/>
    </xf>
    <xf numFmtId="1" fontId="29" fillId="0" borderId="0" xfId="0" applyNumberFormat="1" applyFont="1" applyAlignment="1" applyProtection="1">
      <alignment vertical="center"/>
    </xf>
    <xf numFmtId="165" fontId="32" fillId="0" borderId="0" xfId="0" applyNumberFormat="1" applyFont="1" applyAlignment="1" applyProtection="1">
      <alignment horizontal="center" vertical="center"/>
    </xf>
    <xf numFmtId="170" fontId="32" fillId="0" borderId="0" xfId="0" applyNumberFormat="1" applyFont="1" applyAlignment="1" applyProtection="1">
      <alignment horizontal="center" vertical="center"/>
    </xf>
    <xf numFmtId="170" fontId="29" fillId="0" borderId="0" xfId="0" applyNumberFormat="1" applyFont="1" applyAlignment="1" applyProtection="1">
      <alignment vertical="center"/>
    </xf>
    <xf numFmtId="0" fontId="29" fillId="0" borderId="0" xfId="0" applyFont="1" applyFill="1" applyAlignment="1" applyProtection="1">
      <alignment vertical="center"/>
    </xf>
    <xf numFmtId="0" fontId="29" fillId="0" borderId="0" xfId="0" applyFont="1" applyAlignment="1" applyProtection="1">
      <alignment horizontal="center" vertical="center"/>
    </xf>
    <xf numFmtId="0" fontId="15" fillId="4" borderId="0" xfId="0" applyFont="1" applyFill="1"/>
    <xf numFmtId="0" fontId="15" fillId="0" borderId="5" xfId="0" applyFont="1" applyBorder="1" applyProtection="1"/>
    <xf numFmtId="0" fontId="15" fillId="0" borderId="6" xfId="0" applyFont="1" applyBorder="1" applyProtection="1"/>
    <xf numFmtId="0" fontId="15" fillId="0" borderId="7" xfId="0" applyFont="1" applyBorder="1" applyProtection="1"/>
    <xf numFmtId="0" fontId="15" fillId="4" borderId="0" xfId="0" applyFont="1" applyFill="1" applyProtection="1"/>
    <xf numFmtId="0" fontId="15" fillId="0" borderId="8" xfId="0" applyFont="1" applyBorder="1" applyProtection="1"/>
    <xf numFmtId="0" fontId="15" fillId="0" borderId="0" xfId="0" applyFont="1" applyBorder="1" applyProtection="1"/>
    <xf numFmtId="0" fontId="15" fillId="0" borderId="9" xfId="0" applyFont="1" applyBorder="1" applyProtection="1"/>
    <xf numFmtId="0" fontId="15" fillId="0" borderId="10" xfId="0" applyFont="1" applyBorder="1" applyProtection="1"/>
    <xf numFmtId="0" fontId="15" fillId="0" borderId="11" xfId="0" applyFont="1" applyBorder="1" applyProtection="1"/>
    <xf numFmtId="0" fontId="15" fillId="0" borderId="12" xfId="0" applyFont="1" applyBorder="1" applyProtection="1"/>
    <xf numFmtId="2" fontId="16" fillId="3" borderId="3" xfId="0" applyNumberFormat="1" applyFont="1" applyFill="1" applyBorder="1" applyAlignment="1" applyProtection="1">
      <alignment horizontal="center" vertical="center"/>
    </xf>
    <xf numFmtId="0" fontId="15" fillId="3" borderId="0" xfId="0" applyFont="1" applyFill="1" applyBorder="1" applyProtection="1"/>
    <xf numFmtId="0" fontId="15" fillId="3" borderId="9" xfId="0" applyFont="1" applyFill="1" applyBorder="1" applyProtection="1"/>
    <xf numFmtId="3" fontId="16" fillId="3" borderId="3" xfId="0" applyNumberFormat="1"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5" fillId="3" borderId="11" xfId="0" applyFont="1" applyFill="1" applyBorder="1" applyProtection="1"/>
    <xf numFmtId="0" fontId="13" fillId="3" borderId="11" xfId="0" applyFont="1" applyFill="1" applyBorder="1" applyAlignment="1" applyProtection="1">
      <alignment horizontal="right"/>
    </xf>
    <xf numFmtId="3" fontId="16" fillId="3" borderId="11" xfId="0" applyNumberFormat="1" applyFont="1" applyFill="1" applyBorder="1" applyAlignment="1" applyProtection="1">
      <alignment horizontal="left" vertical="center"/>
    </xf>
    <xf numFmtId="0" fontId="15" fillId="3" borderId="12" xfId="0" applyFont="1" applyFill="1" applyBorder="1" applyProtection="1"/>
    <xf numFmtId="0" fontId="39" fillId="2" borderId="3" xfId="0" applyFont="1" applyFill="1" applyBorder="1" applyAlignment="1" applyProtection="1">
      <alignment horizontal="center"/>
      <protection locked="0"/>
    </xf>
    <xf numFmtId="0" fontId="15" fillId="0" borderId="1" xfId="0" applyFont="1" applyBorder="1" applyAlignment="1">
      <alignment horizontal="center" vertical="center"/>
    </xf>
    <xf numFmtId="0" fontId="16" fillId="0" borderId="1" xfId="0" applyFont="1" applyBorder="1" applyAlignment="1">
      <alignment horizontal="center" vertical="center"/>
    </xf>
    <xf numFmtId="165" fontId="15" fillId="0" borderId="1" xfId="0" applyNumberFormat="1" applyFont="1" applyBorder="1" applyAlignment="1">
      <alignment horizontal="center" vertical="center"/>
    </xf>
    <xf numFmtId="0" fontId="8" fillId="0" borderId="3" xfId="0" applyFont="1" applyBorder="1" applyAlignment="1">
      <alignment vertical="center"/>
    </xf>
    <xf numFmtId="0" fontId="15" fillId="0" borderId="3" xfId="0" applyFont="1" applyBorder="1" applyAlignment="1">
      <alignment vertical="center"/>
    </xf>
    <xf numFmtId="0" fontId="9" fillId="0" borderId="3" xfId="0" applyFont="1" applyBorder="1" applyAlignment="1">
      <alignment vertical="center"/>
    </xf>
    <xf numFmtId="0" fontId="16" fillId="0" borderId="0" xfId="0" applyFont="1" applyAlignment="1">
      <alignment horizontal="center" vertical="center"/>
    </xf>
    <xf numFmtId="0" fontId="15" fillId="0" borderId="3" xfId="0" applyFont="1" applyBorder="1"/>
    <xf numFmtId="0" fontId="15" fillId="0" borderId="2" xfId="0" applyFont="1" applyBorder="1"/>
    <xf numFmtId="0" fontId="15" fillId="0" borderId="15" xfId="0" applyFont="1" applyBorder="1"/>
    <xf numFmtId="0" fontId="15" fillId="0" borderId="16" xfId="0" applyFont="1" applyBorder="1"/>
    <xf numFmtId="0" fontId="16" fillId="0" borderId="0" xfId="0" applyFont="1" applyAlignment="1">
      <alignment horizontal="center"/>
    </xf>
    <xf numFmtId="0" fontId="7" fillId="0" borderId="0" xfId="0" applyFont="1" applyBorder="1" applyAlignment="1">
      <alignment horizontal="center" vertical="center"/>
    </xf>
    <xf numFmtId="0" fontId="7" fillId="0" borderId="0" xfId="0" applyFont="1" applyBorder="1"/>
    <xf numFmtId="0" fontId="15" fillId="0" borderId="20" xfId="0" applyFont="1" applyBorder="1"/>
    <xf numFmtId="172" fontId="15" fillId="0" borderId="3"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5" fillId="0" borderId="0" xfId="0" applyFont="1" applyBorder="1" applyAlignment="1">
      <alignment vertical="center"/>
    </xf>
    <xf numFmtId="0" fontId="14" fillId="0" borderId="0" xfId="0" applyFont="1" applyBorder="1"/>
    <xf numFmtId="0" fontId="14" fillId="0" borderId="0" xfId="0" applyFont="1" applyBorder="1" applyAlignment="1">
      <alignment vertical="center"/>
    </xf>
    <xf numFmtId="0" fontId="9" fillId="0" borderId="0" xfId="0" applyFont="1" applyBorder="1"/>
    <xf numFmtId="0" fontId="9" fillId="0" borderId="20" xfId="0" applyFont="1" applyBorder="1"/>
    <xf numFmtId="168" fontId="15" fillId="0" borderId="20" xfId="0" applyNumberFormat="1" applyFont="1" applyBorder="1" applyAlignment="1">
      <alignment horizontal="center" vertical="center"/>
    </xf>
    <xf numFmtId="166" fontId="15" fillId="0" borderId="15" xfId="0" applyNumberFormat="1" applyFont="1" applyBorder="1" applyAlignment="1">
      <alignment horizontal="center" vertical="center"/>
    </xf>
    <xf numFmtId="166" fontId="15" fillId="0" borderId="3" xfId="0" applyNumberFormat="1" applyFont="1" applyBorder="1" applyAlignment="1">
      <alignment horizontal="center" vertical="center"/>
    </xf>
    <xf numFmtId="3" fontId="15" fillId="0" borderId="21" xfId="0" applyNumberFormat="1" applyFont="1" applyBorder="1"/>
    <xf numFmtId="3" fontId="15" fillId="0" borderId="19" xfId="0" applyNumberFormat="1" applyFont="1" applyBorder="1"/>
    <xf numFmtId="3" fontId="15" fillId="0" borderId="0" xfId="0" applyNumberFormat="1" applyFont="1"/>
    <xf numFmtId="3" fontId="15" fillId="0" borderId="24" xfId="0" applyNumberFormat="1" applyFont="1" applyBorder="1"/>
    <xf numFmtId="167" fontId="15" fillId="0" borderId="21" xfId="0" applyNumberFormat="1" applyFont="1" applyBorder="1" applyAlignment="1">
      <alignment horizontal="center" vertical="center"/>
    </xf>
    <xf numFmtId="172" fontId="15" fillId="0" borderId="0" xfId="0" applyNumberFormat="1" applyFont="1"/>
    <xf numFmtId="172" fontId="15" fillId="0" borderId="21" xfId="0" applyNumberFormat="1" applyFont="1" applyBorder="1" applyAlignment="1">
      <alignment horizontal="center" vertical="center"/>
    </xf>
    <xf numFmtId="172" fontId="15" fillId="0" borderId="21" xfId="0" applyNumberFormat="1" applyFont="1" applyBorder="1"/>
    <xf numFmtId="167" fontId="15" fillId="0" borderId="0" xfId="0" applyNumberFormat="1" applyFont="1"/>
    <xf numFmtId="167" fontId="15" fillId="0" borderId="0" xfId="0" applyNumberFormat="1" applyFont="1" applyAlignment="1">
      <alignment horizontal="center" vertical="center"/>
    </xf>
    <xf numFmtId="167" fontId="15" fillId="0" borderId="21" xfId="0" applyNumberFormat="1" applyFont="1" applyBorder="1"/>
    <xf numFmtId="3" fontId="10" fillId="0" borderId="24" xfId="0" applyNumberFormat="1" applyFont="1" applyBorder="1" applyAlignment="1">
      <alignment horizontal="center" vertical="center"/>
    </xf>
    <xf numFmtId="3" fontId="15" fillId="0" borderId="14" xfId="0" applyNumberFormat="1" applyFont="1" applyBorder="1" applyAlignment="1">
      <alignment horizontal="center" vertical="center"/>
    </xf>
    <xf numFmtId="3" fontId="15" fillId="0" borderId="27" xfId="0" applyNumberFormat="1" applyFont="1" applyBorder="1" applyAlignment="1">
      <alignment horizontal="center" vertical="center"/>
    </xf>
    <xf numFmtId="3" fontId="16" fillId="0" borderId="21" xfId="0" applyNumberFormat="1" applyFont="1" applyBorder="1" applyAlignment="1">
      <alignment horizontal="center" vertical="center"/>
    </xf>
    <xf numFmtId="3" fontId="15" fillId="0" borderId="26" xfId="0" applyNumberFormat="1" applyFont="1" applyBorder="1" applyAlignment="1">
      <alignment horizontal="center" vertical="center"/>
    </xf>
    <xf numFmtId="3" fontId="15" fillId="0" borderId="15" xfId="0" applyNumberFormat="1" applyFont="1" applyBorder="1"/>
    <xf numFmtId="167" fontId="15" fillId="0" borderId="26" xfId="0" applyNumberFormat="1" applyFont="1" applyBorder="1" applyAlignment="1">
      <alignment horizontal="center" vertical="center"/>
    </xf>
    <xf numFmtId="172" fontId="16" fillId="0" borderId="21" xfId="0" applyNumberFormat="1" applyFont="1" applyBorder="1" applyAlignment="1">
      <alignment horizontal="center" vertical="center"/>
    </xf>
    <xf numFmtId="172" fontId="15" fillId="0" borderId="26" xfId="0" applyNumberFormat="1" applyFont="1" applyBorder="1" applyAlignment="1">
      <alignment horizontal="center" vertical="center"/>
    </xf>
    <xf numFmtId="172" fontId="15" fillId="0" borderId="19" xfId="0" applyNumberFormat="1" applyFont="1" applyBorder="1" applyAlignment="1">
      <alignment horizontal="center" vertical="center"/>
    </xf>
    <xf numFmtId="167" fontId="16" fillId="0" borderId="24" xfId="0" applyNumberFormat="1" applyFont="1" applyBorder="1" applyAlignment="1">
      <alignment horizontal="center" vertical="center"/>
    </xf>
    <xf numFmtId="167" fontId="15" fillId="0" borderId="19" xfId="0" applyNumberFormat="1" applyFont="1" applyBorder="1"/>
    <xf numFmtId="172" fontId="15" fillId="0" borderId="19" xfId="0" applyNumberFormat="1" applyFont="1" applyBorder="1"/>
    <xf numFmtId="3" fontId="32" fillId="2" borderId="1" xfId="0" applyNumberFormat="1" applyFont="1" applyFill="1" applyBorder="1" applyAlignment="1" applyProtection="1">
      <alignment horizontal="center" vertical="center"/>
      <protection locked="0"/>
    </xf>
    <xf numFmtId="0" fontId="15" fillId="0" borderId="0" xfId="0" applyFont="1" applyProtection="1"/>
    <xf numFmtId="3" fontId="15" fillId="0" borderId="0" xfId="0" applyNumberFormat="1" applyFont="1" applyProtection="1"/>
    <xf numFmtId="172" fontId="15" fillId="0" borderId="0" xfId="0" applyNumberFormat="1" applyFont="1" applyAlignment="1" applyProtection="1">
      <alignment horizontal="center" vertical="center"/>
    </xf>
    <xf numFmtId="167" fontId="15" fillId="0" borderId="0" xfId="0" applyNumberFormat="1" applyFont="1" applyProtection="1"/>
    <xf numFmtId="172" fontId="15" fillId="0" borderId="0" xfId="0" applyNumberFormat="1" applyFont="1" applyProtection="1"/>
    <xf numFmtId="0" fontId="15" fillId="0" borderId="0" xfId="0" applyFont="1" applyAlignment="1" applyProtection="1">
      <alignment horizontal="left" vertical="center" wrapText="1"/>
    </xf>
    <xf numFmtId="0" fontId="15" fillId="0" borderId="0" xfId="0" applyFont="1" applyAlignment="1" applyProtection="1">
      <alignment vertical="center"/>
    </xf>
    <xf numFmtId="0" fontId="15" fillId="0" borderId="0" xfId="0" applyFont="1" applyAlignment="1" applyProtection="1">
      <alignment wrapText="1"/>
    </xf>
    <xf numFmtId="0" fontId="14" fillId="0" borderId="0" xfId="0" applyFont="1" applyAlignment="1" applyProtection="1">
      <alignment vertical="center"/>
    </xf>
    <xf numFmtId="0" fontId="9" fillId="0" borderId="0" xfId="0" applyFont="1" applyAlignment="1" applyProtection="1">
      <alignment vertical="center"/>
    </xf>
    <xf numFmtId="168" fontId="15" fillId="0" borderId="0" xfId="0" applyNumberFormat="1" applyFont="1" applyAlignment="1" applyProtection="1">
      <alignment horizontal="center" vertical="center"/>
    </xf>
    <xf numFmtId="3" fontId="15" fillId="0" borderId="0" xfId="0" applyNumberFormat="1" applyFont="1" applyAlignment="1" applyProtection="1">
      <alignment horizontal="center" vertical="center"/>
    </xf>
    <xf numFmtId="0" fontId="14" fillId="0" borderId="0" xfId="0" applyFont="1" applyProtection="1"/>
    <xf numFmtId="0" fontId="14" fillId="0" borderId="0" xfId="0" applyFont="1" applyAlignment="1" applyProtection="1">
      <alignment horizontal="center" vertical="center"/>
    </xf>
    <xf numFmtId="0" fontId="11" fillId="0" borderId="0" xfId="0" applyFont="1" applyProtection="1"/>
    <xf numFmtId="0" fontId="16" fillId="0" borderId="0" xfId="0" applyFont="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horizontal="center"/>
    </xf>
    <xf numFmtId="167" fontId="15" fillId="0" borderId="0" xfId="0" applyNumberFormat="1" applyFont="1" applyAlignment="1" applyProtection="1">
      <alignment horizontal="center" vertical="center"/>
    </xf>
    <xf numFmtId="2" fontId="15" fillId="0" borderId="0" xfId="0" applyNumberFormat="1" applyFont="1" applyAlignment="1" applyProtection="1">
      <alignment horizontal="center" vertical="center"/>
    </xf>
    <xf numFmtId="3" fontId="16" fillId="0" borderId="22"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3" fontId="16" fillId="0" borderId="25" xfId="0" applyNumberFormat="1" applyFont="1" applyBorder="1" applyAlignment="1" applyProtection="1">
      <alignment horizontal="center" vertical="center"/>
    </xf>
    <xf numFmtId="172" fontId="16" fillId="0" borderId="22" xfId="0" applyNumberFormat="1" applyFont="1" applyBorder="1" applyAlignment="1" applyProtection="1">
      <alignment horizontal="center" vertical="center"/>
    </xf>
    <xf numFmtId="167" fontId="16" fillId="0" borderId="25" xfId="0" applyNumberFormat="1" applyFont="1" applyBorder="1" applyAlignment="1" applyProtection="1">
      <alignment horizontal="center" vertical="center"/>
    </xf>
    <xf numFmtId="0" fontId="15" fillId="0" borderId="24" xfId="0" applyFont="1" applyBorder="1" applyProtection="1"/>
    <xf numFmtId="3" fontId="15" fillId="0" borderId="28" xfId="0" applyNumberFormat="1" applyFont="1" applyBorder="1" applyAlignment="1" applyProtection="1">
      <alignment horizontal="center" vertical="center"/>
    </xf>
    <xf numFmtId="3" fontId="15" fillId="0" borderId="0" xfId="0" applyNumberFormat="1" applyFont="1" applyBorder="1" applyAlignment="1" applyProtection="1">
      <alignment horizontal="center" vertical="center"/>
    </xf>
    <xf numFmtId="3" fontId="15" fillId="0" borderId="24" xfId="0" applyNumberFormat="1" applyFont="1" applyBorder="1" applyAlignment="1" applyProtection="1">
      <alignment horizontal="center" vertical="center"/>
    </xf>
    <xf numFmtId="172" fontId="15" fillId="0" borderId="24" xfId="0" applyNumberFormat="1" applyFont="1" applyBorder="1" applyAlignment="1" applyProtection="1">
      <alignment horizontal="center" vertical="center"/>
    </xf>
    <xf numFmtId="167" fontId="15" fillId="0" borderId="24" xfId="0" applyNumberFormat="1" applyFont="1" applyBorder="1" applyAlignment="1" applyProtection="1">
      <alignment horizontal="center" vertical="center"/>
    </xf>
    <xf numFmtId="3" fontId="15" fillId="0" borderId="21"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Protection="1"/>
    <xf numFmtId="0" fontId="15" fillId="0" borderId="20" xfId="0" applyFont="1" applyBorder="1" applyProtection="1"/>
    <xf numFmtId="0" fontId="15" fillId="0" borderId="15" xfId="0" applyFont="1" applyBorder="1" applyProtection="1"/>
    <xf numFmtId="0" fontId="15" fillId="0" borderId="3" xfId="0" applyFont="1" applyBorder="1" applyProtection="1"/>
    <xf numFmtId="172" fontId="15" fillId="0" borderId="3" xfId="0" applyNumberFormat="1" applyFont="1" applyBorder="1" applyAlignment="1" applyProtection="1">
      <alignment horizontal="center" vertical="center"/>
    </xf>
    <xf numFmtId="0" fontId="15" fillId="0" borderId="16" xfId="0" applyFont="1" applyBorder="1" applyProtection="1"/>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168" fontId="15" fillId="0" borderId="0" xfId="0" applyNumberFormat="1" applyFont="1" applyBorder="1" applyAlignment="1" applyProtection="1">
      <alignment horizontal="center" vertical="center"/>
    </xf>
    <xf numFmtId="0" fontId="16" fillId="0" borderId="24" xfId="0" applyFont="1" applyBorder="1" applyAlignment="1" applyProtection="1">
      <alignment horizontal="center" vertical="center"/>
    </xf>
    <xf numFmtId="0" fontId="14" fillId="0" borderId="0" xfId="0" applyFont="1" applyBorder="1" applyProtection="1"/>
    <xf numFmtId="168" fontId="15" fillId="0" borderId="24" xfId="0" applyNumberFormat="1" applyFont="1" applyBorder="1" applyAlignment="1" applyProtection="1">
      <alignment horizontal="center" vertical="center"/>
    </xf>
    <xf numFmtId="0" fontId="14" fillId="0" borderId="0" xfId="0" applyFont="1" applyBorder="1" applyAlignment="1" applyProtection="1">
      <alignment vertical="center"/>
    </xf>
    <xf numFmtId="0" fontId="9" fillId="0" borderId="0" xfId="0" applyFont="1" applyBorder="1" applyProtection="1"/>
    <xf numFmtId="0" fontId="9" fillId="0" borderId="20" xfId="0" applyFont="1" applyBorder="1" applyProtection="1"/>
    <xf numFmtId="168" fontId="15" fillId="0" borderId="20" xfId="0" applyNumberFormat="1" applyFont="1" applyBorder="1" applyAlignment="1" applyProtection="1">
      <alignment horizontal="center" vertical="center"/>
    </xf>
    <xf numFmtId="166" fontId="15" fillId="0" borderId="15" xfId="0" applyNumberFormat="1" applyFont="1" applyBorder="1" applyAlignment="1" applyProtection="1">
      <alignment horizontal="center" vertical="center"/>
    </xf>
    <xf numFmtId="168" fontId="15" fillId="0" borderId="3" xfId="0" applyNumberFormat="1" applyFont="1" applyBorder="1" applyAlignment="1" applyProtection="1">
      <alignment horizontal="center" vertical="center"/>
    </xf>
    <xf numFmtId="166" fontId="15" fillId="0" borderId="3" xfId="0" applyNumberFormat="1" applyFont="1" applyBorder="1" applyAlignment="1" applyProtection="1">
      <alignment horizontal="center" vertical="center"/>
    </xf>
    <xf numFmtId="3" fontId="15" fillId="0" borderId="0" xfId="0" applyNumberFormat="1" applyFont="1" applyAlignment="1" applyProtection="1">
      <alignment horizontal="center"/>
    </xf>
    <xf numFmtId="3" fontId="15" fillId="0" borderId="20" xfId="0" applyNumberFormat="1" applyFont="1" applyBorder="1" applyAlignment="1" applyProtection="1">
      <alignment horizontal="center" vertical="center"/>
    </xf>
    <xf numFmtId="3" fontId="15" fillId="0" borderId="20" xfId="0" applyNumberFormat="1" applyFont="1" applyBorder="1" applyProtection="1"/>
    <xf numFmtId="3" fontId="15" fillId="0" borderId="24" xfId="0" applyNumberFormat="1" applyFont="1" applyBorder="1" applyProtection="1"/>
    <xf numFmtId="3" fontId="15" fillId="0" borderId="19" xfId="0" applyNumberFormat="1" applyFont="1" applyBorder="1" applyAlignment="1" applyProtection="1">
      <alignment horizontal="center" vertical="center"/>
    </xf>
    <xf numFmtId="3" fontId="15" fillId="0" borderId="15" xfId="0" applyNumberFormat="1" applyFont="1" applyBorder="1" applyAlignment="1" applyProtection="1">
      <alignment horizontal="center" vertical="center"/>
    </xf>
    <xf numFmtId="172" fontId="15" fillId="0" borderId="15" xfId="0" applyNumberFormat="1" applyFont="1" applyBorder="1" applyAlignment="1" applyProtection="1">
      <alignment horizontal="center" vertical="center"/>
    </xf>
    <xf numFmtId="167" fontId="15" fillId="0" borderId="15" xfId="0" applyNumberFormat="1" applyFont="1" applyBorder="1" applyAlignment="1" applyProtection="1">
      <alignment horizontal="center" vertical="center"/>
    </xf>
    <xf numFmtId="172" fontId="15" fillId="0" borderId="19" xfId="0" applyNumberFormat="1" applyFont="1" applyBorder="1" applyAlignment="1" applyProtection="1">
      <alignment horizontal="center" vertical="center"/>
    </xf>
    <xf numFmtId="0" fontId="6" fillId="0" borderId="0" xfId="0" applyFont="1" applyAlignment="1">
      <alignment vertical="center"/>
    </xf>
    <xf numFmtId="0" fontId="6" fillId="0" borderId="0" xfId="0" applyFont="1"/>
    <xf numFmtId="0" fontId="6" fillId="0" borderId="0" xfId="0" applyFont="1" applyAlignment="1" applyProtection="1">
      <alignment vertical="center"/>
    </xf>
    <xf numFmtId="0" fontId="6" fillId="0" borderId="0" xfId="0" applyFont="1" applyProtection="1"/>
    <xf numFmtId="0" fontId="5" fillId="0" borderId="0" xfId="0" applyFont="1" applyAlignment="1">
      <alignment vertical="center"/>
    </xf>
    <xf numFmtId="166" fontId="15" fillId="0" borderId="0" xfId="0" applyNumberFormat="1" applyFont="1" applyAlignment="1">
      <alignment horizontal="center" vertical="center"/>
    </xf>
    <xf numFmtId="0" fontId="5" fillId="0" borderId="3" xfId="0" applyFont="1" applyBorder="1" applyAlignment="1">
      <alignment vertical="center"/>
    </xf>
    <xf numFmtId="0" fontId="4" fillId="0" borderId="0" xfId="0" applyFont="1" applyAlignment="1">
      <alignment vertical="center"/>
    </xf>
    <xf numFmtId="0" fontId="40" fillId="0" borderId="0" xfId="0" applyFont="1" applyAlignment="1">
      <alignment horizontal="center"/>
    </xf>
    <xf numFmtId="0" fontId="4" fillId="0" borderId="0" xfId="0" applyFont="1" applyAlignment="1">
      <alignment horizontal="center" vertical="center"/>
    </xf>
    <xf numFmtId="0" fontId="4" fillId="0" borderId="0" xfId="0" applyFont="1"/>
    <xf numFmtId="0" fontId="4" fillId="0" borderId="0" xfId="0" applyFont="1" applyAlignment="1" applyProtection="1">
      <alignment horizontal="center" vertical="center"/>
    </xf>
    <xf numFmtId="0" fontId="4" fillId="0" borderId="0" xfId="0" applyFont="1" applyAlignment="1" applyProtection="1">
      <alignment vertical="center"/>
    </xf>
    <xf numFmtId="0" fontId="15" fillId="0" borderId="0" xfId="0" applyFont="1" applyAlignment="1">
      <alignment horizontal="left" vertical="center" wrapText="1"/>
    </xf>
    <xf numFmtId="0" fontId="15" fillId="0" borderId="15" xfId="0" applyFont="1" applyBorder="1" applyAlignment="1">
      <alignment horizontal="center" vertical="center"/>
    </xf>
    <xf numFmtId="0" fontId="15" fillId="0" borderId="0" xfId="0" applyFont="1" applyAlignment="1">
      <alignment horizontal="center" vertical="center"/>
    </xf>
    <xf numFmtId="0" fontId="16" fillId="0" borderId="24" xfId="0" applyFont="1" applyBorder="1" applyAlignment="1">
      <alignment horizontal="center" vertical="center"/>
    </xf>
    <xf numFmtId="0" fontId="16" fillId="0" borderId="0" xfId="0" applyFont="1" applyBorder="1" applyAlignment="1">
      <alignment horizontal="center" vertical="center"/>
    </xf>
    <xf numFmtId="3" fontId="16" fillId="0" borderId="24" xfId="0" applyNumberFormat="1" applyFont="1" applyBorder="1" applyAlignment="1">
      <alignment horizontal="center" vertical="center"/>
    </xf>
    <xf numFmtId="0" fontId="3" fillId="0" borderId="0" xfId="0" applyFont="1" applyAlignment="1" applyProtection="1">
      <alignment horizontal="left" vertical="center"/>
    </xf>
    <xf numFmtId="0" fontId="3" fillId="0" borderId="0" xfId="0" applyFont="1" applyProtection="1"/>
    <xf numFmtId="0" fontId="3" fillId="0" borderId="0" xfId="0" applyFont="1" applyAlignment="1">
      <alignment horizontal="left" vertical="center"/>
    </xf>
    <xf numFmtId="0" fontId="3" fillId="0" borderId="0" xfId="0" applyFont="1"/>
    <xf numFmtId="0" fontId="29" fillId="3" borderId="0" xfId="0" applyNumberFormat="1" applyFont="1" applyFill="1" applyAlignment="1" applyProtection="1">
      <alignment horizontal="left" vertical="center"/>
    </xf>
    <xf numFmtId="0" fontId="38" fillId="3" borderId="0" xfId="0" applyFont="1" applyFill="1" applyAlignment="1" applyProtection="1">
      <alignment vertical="center"/>
    </xf>
    <xf numFmtId="0" fontId="30" fillId="3" borderId="0" xfId="0" applyFont="1" applyFill="1" applyAlignment="1" applyProtection="1">
      <alignment horizontal="right" vertical="center"/>
    </xf>
    <xf numFmtId="0" fontId="30" fillId="3" borderId="0" xfId="0" applyFont="1" applyFill="1" applyBorder="1" applyAlignment="1" applyProtection="1">
      <alignment horizontal="right" vertical="center"/>
    </xf>
    <xf numFmtId="1" fontId="31" fillId="3" borderId="0" xfId="0" applyNumberFormat="1" applyFont="1" applyFill="1" applyBorder="1" applyAlignment="1" applyProtection="1">
      <alignment vertical="center"/>
    </xf>
    <xf numFmtId="49" fontId="32" fillId="3" borderId="0" xfId="0" applyNumberFormat="1" applyFont="1" applyFill="1" applyBorder="1" applyAlignment="1" applyProtection="1">
      <alignment vertical="center"/>
    </xf>
    <xf numFmtId="0" fontId="32" fillId="3" borderId="0" xfId="0" applyFont="1" applyFill="1" applyBorder="1" applyAlignment="1" applyProtection="1">
      <alignment vertical="center"/>
    </xf>
    <xf numFmtId="0" fontId="32" fillId="2" borderId="3" xfId="0" applyFont="1" applyFill="1" applyBorder="1" applyAlignment="1" applyProtection="1">
      <alignment horizontal="left" vertical="center"/>
      <protection locked="0"/>
    </xf>
    <xf numFmtId="0" fontId="15" fillId="0" borderId="0" xfId="0" applyFont="1" applyAlignment="1" applyProtection="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6" fillId="0" borderId="24" xfId="0" applyFont="1" applyBorder="1" applyAlignment="1">
      <alignment horizontal="center" vertical="center"/>
    </xf>
    <xf numFmtId="0" fontId="16" fillId="0" borderId="0" xfId="0" applyFont="1" applyBorder="1" applyAlignment="1" applyProtection="1">
      <alignment horizontal="center" vertical="center"/>
    </xf>
    <xf numFmtId="0" fontId="15" fillId="0" borderId="0" xfId="0" applyFont="1" applyAlignment="1" applyProtection="1">
      <alignment horizontal="center" vertical="center"/>
    </xf>
    <xf numFmtId="3" fontId="16" fillId="0" borderId="0" xfId="0" applyNumberFormat="1" applyFont="1" applyAlignment="1" applyProtection="1">
      <alignment horizontal="center" vertical="center"/>
    </xf>
    <xf numFmtId="4" fontId="16" fillId="0" borderId="0" xfId="0" applyNumberFormat="1" applyFont="1" applyAlignment="1" applyProtection="1">
      <alignment horizontal="center" vertical="center"/>
    </xf>
    <xf numFmtId="0" fontId="16" fillId="0" borderId="0" xfId="0" applyFont="1" applyAlignment="1" applyProtection="1">
      <alignment horizontal="right" vertical="center"/>
    </xf>
    <xf numFmtId="4" fontId="15" fillId="0" borderId="0" xfId="0" applyNumberFormat="1" applyFont="1" applyAlignment="1" applyProtection="1">
      <alignment horizontal="center" vertical="center"/>
    </xf>
    <xf numFmtId="165" fontId="15" fillId="0" borderId="0" xfId="0" applyNumberFormat="1" applyFont="1" applyAlignment="1" applyProtection="1">
      <alignment horizontal="center" vertical="center"/>
    </xf>
    <xf numFmtId="0" fontId="41" fillId="0" borderId="0" xfId="0" applyFont="1" applyProtection="1"/>
    <xf numFmtId="0" fontId="42" fillId="0" borderId="0" xfId="0" applyFont="1" applyProtection="1"/>
    <xf numFmtId="0" fontId="13" fillId="3" borderId="0" xfId="0" applyFont="1" applyFill="1" applyBorder="1" applyAlignment="1" applyProtection="1">
      <alignment vertical="center"/>
    </xf>
    <xf numFmtId="0" fontId="2" fillId="3" borderId="0" xfId="0" applyFont="1" applyFill="1" applyBorder="1" applyAlignment="1" applyProtection="1">
      <alignment horizontal="right" vertical="center"/>
    </xf>
    <xf numFmtId="0" fontId="39" fillId="2" borderId="3" xfId="0" applyFont="1" applyFill="1" applyBorder="1" applyAlignment="1" applyProtection="1">
      <alignment horizontal="center" vertical="center"/>
      <protection locked="0"/>
    </xf>
    <xf numFmtId="166" fontId="16" fillId="3" borderId="3" xfId="0" applyNumberFormat="1" applyFont="1" applyFill="1" applyBorder="1" applyAlignment="1" applyProtection="1">
      <alignment horizontal="center" vertical="center"/>
    </xf>
    <xf numFmtId="0" fontId="1" fillId="3" borderId="0" xfId="0" applyFont="1" applyFill="1" applyBorder="1" applyAlignment="1" applyProtection="1">
      <alignment horizontal="right" vertical="center"/>
    </xf>
    <xf numFmtId="0" fontId="45" fillId="3" borderId="0" xfId="0" applyFont="1" applyFill="1" applyBorder="1" applyAlignment="1" applyProtection="1">
      <alignment vertical="center"/>
    </xf>
    <xf numFmtId="0" fontId="36" fillId="3" borderId="0" xfId="0" applyFont="1" applyFill="1" applyAlignment="1" applyProtection="1">
      <alignment horizontal="center" vertical="center"/>
    </xf>
    <xf numFmtId="0" fontId="32" fillId="2" borderId="3" xfId="0" applyFont="1" applyFill="1" applyBorder="1" applyAlignment="1" applyProtection="1">
      <alignment horizontal="left" vertical="center"/>
      <protection locked="0"/>
    </xf>
    <xf numFmtId="3" fontId="37" fillId="3" borderId="3" xfId="0" applyNumberFormat="1" applyFont="1" applyFill="1" applyBorder="1" applyAlignment="1" applyProtection="1">
      <alignment horizontal="center" vertical="center"/>
    </xf>
    <xf numFmtId="0" fontId="32" fillId="2" borderId="17" xfId="0" applyFont="1" applyFill="1" applyBorder="1" applyAlignment="1" applyProtection="1">
      <alignment horizontal="left" vertical="top" wrapText="1"/>
      <protection locked="0"/>
    </xf>
    <xf numFmtId="0" fontId="32" fillId="2" borderId="2" xfId="0" applyFont="1" applyFill="1" applyBorder="1" applyAlignment="1" applyProtection="1">
      <alignment horizontal="left" vertical="top"/>
      <protection locked="0"/>
    </xf>
    <xf numFmtId="0" fontId="32" fillId="2" borderId="18" xfId="0" applyFont="1" applyFill="1" applyBorder="1" applyAlignment="1" applyProtection="1">
      <alignment horizontal="left" vertical="top"/>
      <protection locked="0"/>
    </xf>
    <xf numFmtId="3" fontId="43" fillId="3" borderId="17" xfId="0" applyNumberFormat="1" applyFont="1" applyFill="1" applyBorder="1" applyAlignment="1" applyProtection="1">
      <alignment horizontal="left" vertical="center"/>
    </xf>
    <xf numFmtId="3" fontId="43" fillId="3" borderId="2" xfId="0" applyNumberFormat="1" applyFont="1" applyFill="1" applyBorder="1" applyAlignment="1" applyProtection="1">
      <alignment horizontal="left" vertical="center"/>
    </xf>
    <xf numFmtId="3" fontId="43" fillId="3" borderId="18" xfId="0" applyNumberFormat="1" applyFont="1" applyFill="1" applyBorder="1" applyAlignment="1" applyProtection="1">
      <alignment horizontal="left" vertical="center"/>
    </xf>
    <xf numFmtId="0" fontId="15" fillId="3" borderId="8" xfId="0" applyFont="1" applyFill="1" applyBorder="1" applyAlignment="1" applyProtection="1">
      <alignment horizontal="right" vertical="center"/>
    </xf>
    <xf numFmtId="0" fontId="15" fillId="3" borderId="0" xfId="0" applyFont="1" applyFill="1" applyBorder="1" applyAlignment="1" applyProtection="1">
      <alignment horizontal="right" vertical="center"/>
    </xf>
    <xf numFmtId="0" fontId="15" fillId="3" borderId="10" xfId="0" applyFont="1" applyFill="1" applyBorder="1" applyAlignment="1" applyProtection="1">
      <alignment horizontal="right" vertical="center"/>
    </xf>
    <xf numFmtId="0" fontId="15" fillId="3" borderId="11" xfId="0" applyFont="1" applyFill="1" applyBorder="1" applyAlignment="1" applyProtection="1">
      <alignment horizontal="right" vertical="center"/>
    </xf>
    <xf numFmtId="0" fontId="16" fillId="0" borderId="1" xfId="0" applyFont="1" applyBorder="1" applyAlignment="1">
      <alignment horizontal="center" vertical="center"/>
    </xf>
    <xf numFmtId="0" fontId="6" fillId="0" borderId="0" xfId="0" applyFont="1" applyAlignment="1">
      <alignment horizontal="left" vertical="center" wrapText="1"/>
    </xf>
    <xf numFmtId="0" fontId="15" fillId="0" borderId="0" xfId="0" applyFont="1" applyAlignment="1">
      <alignment horizontal="left"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Alignment="1">
      <alignment horizontal="center" vertical="center"/>
    </xf>
    <xf numFmtId="0" fontId="15" fillId="0" borderId="17" xfId="0" applyFont="1" applyBorder="1" applyAlignment="1">
      <alignment horizontal="center"/>
    </xf>
    <xf numFmtId="0" fontId="15" fillId="0" borderId="18" xfId="0" applyFont="1" applyBorder="1" applyAlignment="1">
      <alignment horizontal="center"/>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16" fillId="0" borderId="24" xfId="0" applyFont="1" applyBorder="1" applyAlignment="1">
      <alignment horizontal="center" vertical="center"/>
    </xf>
    <xf numFmtId="0" fontId="16" fillId="0" borderId="0" xfId="0" applyFont="1" applyBorder="1" applyAlignment="1">
      <alignment horizontal="center" vertical="center"/>
    </xf>
    <xf numFmtId="0" fontId="2" fillId="0" borderId="0" xfId="0" applyFont="1" applyAlignment="1">
      <alignment horizontal="left" vertical="center" wrapText="1"/>
    </xf>
    <xf numFmtId="0" fontId="9" fillId="0" borderId="0" xfId="0" applyFont="1" applyAlignment="1">
      <alignment horizontal="justify" vertical="center" wrapText="1"/>
    </xf>
    <xf numFmtId="0" fontId="11" fillId="0" borderId="0" xfId="0" applyFont="1" applyAlignment="1">
      <alignment horizontal="justify" vertical="center" wrapText="1"/>
    </xf>
    <xf numFmtId="3" fontId="16" fillId="0" borderId="24" xfId="0" applyNumberFormat="1" applyFont="1" applyBorder="1" applyAlignment="1">
      <alignment horizontal="center" vertical="center"/>
    </xf>
    <xf numFmtId="3" fontId="16" fillId="0" borderId="0" xfId="0" applyNumberFormat="1" applyFont="1" applyBorder="1" applyAlignment="1">
      <alignment horizontal="center" vertical="center"/>
    </xf>
    <xf numFmtId="0" fontId="15"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27" xfId="0" applyFont="1" applyBorder="1" applyAlignment="1">
      <alignment horizontal="center" vertical="center"/>
    </xf>
    <xf numFmtId="0" fontId="16" fillId="0" borderId="14" xfId="0" applyFont="1" applyBorder="1" applyAlignment="1">
      <alignment horizontal="center" vertical="center"/>
    </xf>
    <xf numFmtId="0" fontId="15" fillId="0" borderId="13" xfId="0" applyFont="1" applyBorder="1" applyAlignment="1">
      <alignment horizontal="center"/>
    </xf>
    <xf numFmtId="0" fontId="15" fillId="0" borderId="27"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3" xfId="0" applyFont="1" applyBorder="1" applyAlignment="1">
      <alignment horizontal="center"/>
    </xf>
    <xf numFmtId="0" fontId="15" fillId="0" borderId="16" xfId="0" applyFont="1" applyBorder="1" applyAlignment="1">
      <alignment horizontal="center"/>
    </xf>
    <xf numFmtId="0" fontId="6" fillId="0" borderId="0" xfId="0" applyFont="1" applyAlignment="1">
      <alignment horizontal="justify" vertical="center" wrapText="1"/>
    </xf>
    <xf numFmtId="0" fontId="15" fillId="0" borderId="0" xfId="0" applyFont="1" applyAlignment="1">
      <alignment horizontal="justify" vertical="center" wrapText="1"/>
    </xf>
    <xf numFmtId="0" fontId="4" fillId="0" borderId="0" xfId="0" applyFont="1" applyAlignment="1">
      <alignment horizontal="justify" vertical="center" wrapText="1"/>
    </xf>
    <xf numFmtId="0" fontId="15" fillId="0" borderId="2" xfId="0" applyFont="1" applyBorder="1" applyAlignment="1">
      <alignment horizontal="center" vertical="center"/>
    </xf>
    <xf numFmtId="0" fontId="15" fillId="0" borderId="2" xfId="0" applyFont="1" applyBorder="1" applyAlignment="1">
      <alignment horizontal="center"/>
    </xf>
    <xf numFmtId="0" fontId="5" fillId="0" borderId="0" xfId="0" applyFont="1" applyAlignment="1">
      <alignment horizontal="justify" vertical="center" wrapText="1"/>
    </xf>
    <xf numFmtId="0" fontId="15" fillId="0" borderId="13" xfId="0" applyFont="1" applyBorder="1" applyAlignment="1" applyProtection="1">
      <alignment horizontal="center"/>
    </xf>
    <xf numFmtId="0" fontId="15" fillId="0" borderId="27" xfId="0" applyFont="1" applyBorder="1" applyAlignment="1" applyProtection="1">
      <alignment horizontal="center"/>
    </xf>
    <xf numFmtId="0" fontId="15" fillId="0" borderId="14" xfId="0" applyFont="1" applyBorder="1" applyAlignment="1" applyProtection="1">
      <alignment horizontal="center"/>
    </xf>
    <xf numFmtId="0" fontId="15" fillId="0" borderId="15" xfId="0" applyFont="1" applyBorder="1" applyAlignment="1" applyProtection="1">
      <alignment horizontal="center"/>
    </xf>
    <xf numFmtId="0" fontId="15" fillId="0" borderId="3" xfId="0" applyFont="1" applyBorder="1" applyAlignment="1" applyProtection="1">
      <alignment horizontal="center"/>
    </xf>
    <xf numFmtId="0" fontId="15" fillId="0" borderId="16" xfId="0" applyFont="1" applyBorder="1" applyAlignment="1" applyProtection="1">
      <alignment horizontal="center"/>
    </xf>
    <xf numFmtId="0" fontId="15" fillId="0" borderId="0" xfId="0" applyFont="1" applyAlignment="1" applyProtection="1">
      <alignment horizontal="justify" vertical="center" wrapText="1"/>
    </xf>
    <xf numFmtId="0" fontId="15" fillId="0" borderId="0" xfId="0" applyFont="1" applyAlignment="1" applyProtection="1">
      <alignment horizontal="center" vertical="center"/>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4" fillId="0" borderId="0" xfId="0" applyFont="1" applyAlignment="1" applyProtection="1">
      <alignment horizontal="justify" vertical="center" wrapText="1"/>
    </xf>
    <xf numFmtId="0" fontId="9" fillId="0" borderId="0" xfId="0" applyFont="1" applyAlignment="1" applyProtection="1">
      <alignment horizontal="justify" vertical="center" wrapText="1"/>
    </xf>
    <xf numFmtId="0" fontId="16" fillId="0" borderId="13"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14"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8" xfId="0" applyFont="1" applyBorder="1" applyAlignment="1" applyProtection="1">
      <alignment horizontal="center" vertical="center"/>
    </xf>
    <xf numFmtId="0" fontId="16" fillId="0" borderId="0"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7" xfId="0" applyFont="1" applyBorder="1" applyAlignment="1" applyProtection="1">
      <alignment horizontal="center"/>
    </xf>
    <xf numFmtId="0" fontId="15" fillId="0" borderId="2" xfId="0" applyFont="1" applyBorder="1" applyAlignment="1" applyProtection="1">
      <alignment horizontal="center"/>
    </xf>
    <xf numFmtId="0" fontId="15" fillId="0" borderId="18" xfId="0" applyFont="1" applyBorder="1" applyAlignment="1" applyProtection="1">
      <alignment horizontal="center"/>
    </xf>
  </cellXfs>
  <cellStyles count="3">
    <cellStyle name="Comma 2" xfId="2" xr:uid="{50582ECB-9C0D-49A7-8E6A-73D7F4B51A76}"/>
    <cellStyle name="Normal" xfId="0" builtinId="0"/>
    <cellStyle name="Normal 2" xfId="1" xr:uid="{1331117B-2E1B-4E8E-BB19-EFBD489AAC68}"/>
  </cellStyles>
  <dxfs count="4">
    <dxf>
      <font>
        <color rgb="FF00B050"/>
      </font>
    </dxf>
    <dxf>
      <font>
        <color rgb="FFFF0000"/>
      </font>
    </dxf>
    <dxf>
      <font>
        <color rgb="FF00B050"/>
      </font>
    </dxf>
    <dxf>
      <font>
        <color rgb="FFFF0000"/>
      </font>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NORMAL Q-Q PLOT </a:t>
            </a:r>
            <a:r>
              <a:rPr lang="en-US" b="1" baseline="0"/>
              <a:t>(COD)</a:t>
            </a:r>
            <a:endParaRPr lang="en-US" b="1"/>
          </a:p>
        </c:rich>
      </c:tx>
      <c:layout>
        <c:manualLayout>
          <c:xMode val="edge"/>
          <c:yMode val="edge"/>
          <c:x val="0.33332525741974561"/>
          <c:y val="0"/>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963696244700181E-2"/>
          <c:y val="6.1820564400252888E-2"/>
          <c:w val="0.93629252473248537"/>
          <c:h val="0.8872001072858593"/>
        </c:manualLayout>
      </c:layout>
      <c:scatterChart>
        <c:scatterStyle val="lineMarker"/>
        <c:varyColors val="0"/>
        <c:ser>
          <c:idx val="0"/>
          <c:order val="0"/>
          <c:tx>
            <c:v>Data</c:v>
          </c:tx>
          <c:spPr>
            <a:ln w="25400" cap="rnd">
              <a:noFill/>
              <a:round/>
            </a:ln>
            <a:effectLst/>
          </c:spPr>
          <c:marker>
            <c:symbol val="circle"/>
            <c:size val="8"/>
            <c:spPr>
              <a:solidFill>
                <a:srgbClr val="4472C4">
                  <a:lumMod val="20000"/>
                  <a:lumOff val="80000"/>
                </a:srgbClr>
              </a:solidFill>
              <a:ln w="9525">
                <a:solidFill>
                  <a:srgbClr val="4472C4">
                    <a:lumMod val="75000"/>
                  </a:srgbClr>
                </a:solidFill>
              </a:ln>
              <a:effectLst/>
            </c:spPr>
          </c:marker>
          <c:trendline>
            <c:spPr>
              <a:ln w="19050" cap="rnd">
                <a:solidFill>
                  <a:srgbClr val="E7E6E6">
                    <a:lumMod val="50000"/>
                  </a:srgbClr>
                </a:solidFill>
                <a:prstDash val="solid"/>
              </a:ln>
              <a:effectLst/>
            </c:spPr>
            <c:trendlineType val="linear"/>
            <c:forward val="4"/>
            <c:backward val="4"/>
            <c:dispRSqr val="0"/>
            <c:dispEq val="0"/>
          </c:trendline>
          <c:xVal>
            <c:numRef>
              <c:f>[0]!COD_X_Values</c:f>
              <c:numCache>
                <c:formatCode>General</c:formatCode>
                <c:ptCount val="1"/>
                <c:pt idx="0">
                  <c:v>0</c:v>
                </c:pt>
              </c:numCache>
            </c:numRef>
          </c:xVal>
          <c:yVal>
            <c:numRef>
              <c:f>[0]!COD_Y_Values</c:f>
              <c:numCache>
                <c:formatCode>General</c:formatCode>
                <c:ptCount val="1"/>
                <c:pt idx="0">
                  <c:v>0</c:v>
                </c:pt>
              </c:numCache>
            </c:numRef>
          </c:yVal>
          <c:smooth val="0"/>
          <c:extLst>
            <c:ext xmlns:c16="http://schemas.microsoft.com/office/drawing/2014/chart" uri="{C3380CC4-5D6E-409C-BE32-E72D297353CC}">
              <c16:uniqueId val="{00000000-DF03-4877-9FA5-C5687A2E0863}"/>
            </c:ext>
          </c:extLst>
        </c:ser>
        <c:ser>
          <c:idx val="1"/>
          <c:order val="1"/>
          <c:tx>
            <c:v>Quartile Trend Line</c:v>
          </c:tx>
          <c:spPr>
            <a:ln w="25400" cap="rnd">
              <a:noFill/>
              <a:round/>
            </a:ln>
            <a:effectLst/>
          </c:spPr>
          <c:marker>
            <c:symbol val="circle"/>
            <c:size val="5"/>
            <c:spPr>
              <a:noFill/>
              <a:ln w="9525">
                <a:noFill/>
              </a:ln>
              <a:effectLst/>
            </c:spPr>
          </c:marker>
          <c:xVal>
            <c:strRef>
              <c:f>'Data Sorting (COD)'!$L$3:$L$4</c:f>
              <c:strCache>
                <c:ptCount val="2"/>
                <c:pt idx="0">
                  <c:v>n&lt;2</c:v>
                </c:pt>
                <c:pt idx="1">
                  <c:v>n&lt;2</c:v>
                </c:pt>
              </c:strCache>
            </c:strRef>
          </c:xVal>
          <c:yVal>
            <c:numRef>
              <c:f>'Data Sorting (COD)'!$L$1:$L$2</c:f>
              <c:numCache>
                <c:formatCode>#,##0.00</c:formatCode>
                <c:ptCount val="2"/>
                <c:pt idx="0">
                  <c:v>0</c:v>
                </c:pt>
                <c:pt idx="1">
                  <c:v>0</c:v>
                </c:pt>
              </c:numCache>
            </c:numRef>
          </c:yVal>
          <c:smooth val="0"/>
          <c:extLst>
            <c:ext xmlns:c16="http://schemas.microsoft.com/office/drawing/2014/chart" uri="{C3380CC4-5D6E-409C-BE32-E72D297353CC}">
              <c16:uniqueId val="{00000005-DF03-4877-9FA5-C5687A2E0863}"/>
            </c:ext>
          </c:extLst>
        </c:ser>
        <c:dLbls>
          <c:showLegendKey val="0"/>
          <c:showVal val="0"/>
          <c:showCatName val="0"/>
          <c:showSerName val="0"/>
          <c:showPercent val="0"/>
          <c:showBubbleSize val="0"/>
        </c:dLbls>
        <c:axId val="1359733024"/>
        <c:axId val="1360055824"/>
      </c:scatterChart>
      <c:valAx>
        <c:axId val="1359733024"/>
        <c:scaling>
          <c:orientation val="minMax"/>
          <c:max val="5"/>
          <c:min val="-5"/>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NORMAL</a:t>
                </a:r>
                <a:r>
                  <a:rPr lang="en-US" b="1" baseline="0"/>
                  <a:t> QUANTILES</a:t>
                </a:r>
                <a:endParaRPr lang="en-US" b="1"/>
              </a:p>
            </c:rich>
          </c:tx>
          <c:layout>
            <c:manualLayout>
              <c:xMode val="edge"/>
              <c:yMode val="edge"/>
              <c:x val="0.42124091459721386"/>
              <c:y val="0.96865919497289121"/>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cross"/>
        <c:min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60055824"/>
        <c:crosses val="autoZero"/>
        <c:crossBetween val="midCat"/>
        <c:majorUnit val="1"/>
        <c:minorUnit val="0.5"/>
      </c:valAx>
      <c:valAx>
        <c:axId val="1360055824"/>
        <c:scaling>
          <c:orientation val="minMax"/>
          <c:max val="5"/>
          <c:min val="-5"/>
        </c:scaling>
        <c:delete val="0"/>
        <c:axPos val="l"/>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SAMPLES QUANTILES</a:t>
                </a:r>
              </a:p>
            </c:rich>
          </c:tx>
          <c:layout>
            <c:manualLayout>
              <c:xMode val="edge"/>
              <c:yMode val="edge"/>
              <c:x val="0"/>
              <c:y val="0.39624024369216621"/>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cross"/>
        <c:min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59733024"/>
        <c:crosses val="autoZero"/>
        <c:crossBetween val="midCat"/>
        <c:majorUnit val="1"/>
        <c:minorUnit val="0.5"/>
      </c:valAx>
      <c:spPr>
        <a:noFill/>
        <a:ln>
          <a:noFill/>
        </a:ln>
        <a:effectLst/>
      </c:spPr>
    </c:plotArea>
    <c:plotVisOnly val="1"/>
    <c:dispBlanksAs val="gap"/>
    <c:showDLblsOverMax val="0"/>
    <c:extLst/>
  </c:chart>
  <c:spPr>
    <a:solidFill>
      <a:schemeClr val="bg1"/>
    </a:solidFill>
    <a:ln w="12700" cap="flat" cmpd="sng" algn="ctr">
      <a:solidFill>
        <a:sysClr val="windowText" lastClr="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NORMAL Q-Q PLOT </a:t>
            </a:r>
            <a:r>
              <a:rPr lang="en-US" b="1" baseline="0"/>
              <a:t>(TSS)</a:t>
            </a:r>
            <a:endParaRPr lang="en-US" b="1"/>
          </a:p>
        </c:rich>
      </c:tx>
      <c:layout>
        <c:manualLayout>
          <c:xMode val="edge"/>
          <c:yMode val="edge"/>
          <c:x val="0.33332525741974561"/>
          <c:y val="0"/>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963696244700181E-2"/>
          <c:y val="6.1820564400252888E-2"/>
          <c:w val="0.93629252473248537"/>
          <c:h val="0.8872001072858593"/>
        </c:manualLayout>
      </c:layout>
      <c:scatterChart>
        <c:scatterStyle val="lineMarker"/>
        <c:varyColors val="0"/>
        <c:ser>
          <c:idx val="0"/>
          <c:order val="0"/>
          <c:tx>
            <c:v>Data</c:v>
          </c:tx>
          <c:spPr>
            <a:ln w="25400" cap="rnd">
              <a:noFill/>
              <a:round/>
            </a:ln>
            <a:effectLst/>
          </c:spPr>
          <c:marker>
            <c:symbol val="circle"/>
            <c:size val="8"/>
            <c:spPr>
              <a:solidFill>
                <a:srgbClr val="70AD47">
                  <a:lumMod val="20000"/>
                  <a:lumOff val="80000"/>
                </a:srgbClr>
              </a:solidFill>
              <a:ln w="9525">
                <a:solidFill>
                  <a:srgbClr val="70AD47">
                    <a:lumMod val="75000"/>
                  </a:srgbClr>
                </a:solidFill>
              </a:ln>
              <a:effectLst/>
            </c:spPr>
          </c:marker>
          <c:trendline>
            <c:spPr>
              <a:ln w="19050" cap="rnd">
                <a:solidFill>
                  <a:srgbClr val="E7E6E6">
                    <a:lumMod val="50000"/>
                  </a:srgbClr>
                </a:solidFill>
                <a:prstDash val="solid"/>
              </a:ln>
              <a:effectLst/>
            </c:spPr>
            <c:trendlineType val="linear"/>
            <c:forward val="4"/>
            <c:backward val="4"/>
            <c:dispRSqr val="0"/>
            <c:dispEq val="0"/>
          </c:trendline>
          <c:xVal>
            <c:numRef>
              <c:f>[0]!TSS_X_Values</c:f>
              <c:numCache>
                <c:formatCode>General</c:formatCode>
                <c:ptCount val="1"/>
                <c:pt idx="0">
                  <c:v>0</c:v>
                </c:pt>
              </c:numCache>
            </c:numRef>
          </c:xVal>
          <c:yVal>
            <c:numRef>
              <c:f>[0]!TSS_Y_Values</c:f>
              <c:numCache>
                <c:formatCode>General</c:formatCode>
                <c:ptCount val="1"/>
                <c:pt idx="0">
                  <c:v>0</c:v>
                </c:pt>
              </c:numCache>
            </c:numRef>
          </c:yVal>
          <c:smooth val="0"/>
          <c:extLst>
            <c:ext xmlns:c16="http://schemas.microsoft.com/office/drawing/2014/chart" uri="{C3380CC4-5D6E-409C-BE32-E72D297353CC}">
              <c16:uniqueId val="{00000001-18AB-4907-99C3-BB7D7EED50CB}"/>
            </c:ext>
          </c:extLst>
        </c:ser>
        <c:ser>
          <c:idx val="1"/>
          <c:order val="1"/>
          <c:tx>
            <c:v>Quartile Trend Line</c:v>
          </c:tx>
          <c:spPr>
            <a:ln w="25400" cap="rnd">
              <a:noFill/>
              <a:round/>
            </a:ln>
            <a:effectLst/>
          </c:spPr>
          <c:marker>
            <c:symbol val="circle"/>
            <c:size val="5"/>
            <c:spPr>
              <a:noFill/>
              <a:ln w="9525">
                <a:noFill/>
              </a:ln>
              <a:effectLst/>
            </c:spPr>
          </c:marker>
          <c:xVal>
            <c:strRef>
              <c:f>'Data Sorting (TSS)'!$L$3:$L$4</c:f>
              <c:strCache>
                <c:ptCount val="2"/>
                <c:pt idx="0">
                  <c:v>n&lt;2</c:v>
                </c:pt>
                <c:pt idx="1">
                  <c:v>n&lt;2</c:v>
                </c:pt>
              </c:strCache>
            </c:strRef>
          </c:xVal>
          <c:yVal>
            <c:numRef>
              <c:f>'Data Sorting (TSS)'!$L$1:$L$2</c:f>
              <c:numCache>
                <c:formatCode>#,##0.00</c:formatCode>
                <c:ptCount val="2"/>
                <c:pt idx="0">
                  <c:v>0</c:v>
                </c:pt>
                <c:pt idx="1">
                  <c:v>0</c:v>
                </c:pt>
              </c:numCache>
            </c:numRef>
          </c:yVal>
          <c:smooth val="0"/>
          <c:extLst>
            <c:ext xmlns:c16="http://schemas.microsoft.com/office/drawing/2014/chart" uri="{C3380CC4-5D6E-409C-BE32-E72D297353CC}">
              <c16:uniqueId val="{00000002-18AB-4907-99C3-BB7D7EED50CB}"/>
            </c:ext>
          </c:extLst>
        </c:ser>
        <c:dLbls>
          <c:showLegendKey val="0"/>
          <c:showVal val="0"/>
          <c:showCatName val="0"/>
          <c:showSerName val="0"/>
          <c:showPercent val="0"/>
          <c:showBubbleSize val="0"/>
        </c:dLbls>
        <c:axId val="1359733024"/>
        <c:axId val="1360055824"/>
      </c:scatterChart>
      <c:valAx>
        <c:axId val="1359733024"/>
        <c:scaling>
          <c:orientation val="minMax"/>
          <c:max val="5"/>
          <c:min val="-5"/>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NORMAL</a:t>
                </a:r>
                <a:r>
                  <a:rPr lang="en-US" b="1" baseline="0"/>
                  <a:t> QUANTILES</a:t>
                </a:r>
                <a:endParaRPr lang="en-US" b="1"/>
              </a:p>
            </c:rich>
          </c:tx>
          <c:layout>
            <c:manualLayout>
              <c:xMode val="edge"/>
              <c:yMode val="edge"/>
              <c:x val="0.42124091459721386"/>
              <c:y val="0.96865919497289121"/>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cross"/>
        <c:min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60055824"/>
        <c:crosses val="autoZero"/>
        <c:crossBetween val="midCat"/>
        <c:majorUnit val="1"/>
        <c:minorUnit val="0.5"/>
      </c:valAx>
      <c:valAx>
        <c:axId val="1360055824"/>
        <c:scaling>
          <c:orientation val="minMax"/>
          <c:max val="5"/>
          <c:min val="-5"/>
        </c:scaling>
        <c:delete val="0"/>
        <c:axPos val="l"/>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SAMPLES QUANTILES</a:t>
                </a:r>
              </a:p>
            </c:rich>
          </c:tx>
          <c:layout>
            <c:manualLayout>
              <c:xMode val="edge"/>
              <c:yMode val="edge"/>
              <c:x val="0"/>
              <c:y val="0.39624024369216621"/>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cross"/>
        <c:min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59733024"/>
        <c:crosses val="autoZero"/>
        <c:crossBetween val="midCat"/>
        <c:majorUnit val="1"/>
        <c:minorUnit val="0.5"/>
      </c:valAx>
      <c:spPr>
        <a:noFill/>
        <a:ln>
          <a:noFill/>
        </a:ln>
        <a:effectLst/>
      </c:spPr>
    </c:plotArea>
    <c:plotVisOnly val="1"/>
    <c:dispBlanksAs val="gap"/>
    <c:showDLblsOverMax val="0"/>
    <c:extLst/>
  </c:chart>
  <c:spPr>
    <a:solidFill>
      <a:schemeClr val="bg1"/>
    </a:solidFill>
    <a:ln w="12700" cap="flat" cmpd="sng" algn="ctr">
      <a:solidFill>
        <a:sysClr val="windowText" lastClr="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36</xdr:row>
      <xdr:rowOff>0</xdr:rowOff>
    </xdr:to>
    <xdr:graphicFrame macro="">
      <xdr:nvGraphicFramePr>
        <xdr:cNvPr id="4" name="Chart 3">
          <a:extLst>
            <a:ext uri="{FF2B5EF4-FFF2-40B4-BE49-F238E27FC236}">
              <a16:creationId xmlns:a16="http://schemas.microsoft.com/office/drawing/2014/main" id="{ED1F82F0-B2BE-435F-A81F-B6EFF7314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0</xdr:row>
      <xdr:rowOff>0</xdr:rowOff>
    </xdr:from>
    <xdr:to>
      <xdr:col>28</xdr:col>
      <xdr:colOff>0</xdr:colOff>
      <xdr:row>36</xdr:row>
      <xdr:rowOff>0</xdr:rowOff>
    </xdr:to>
    <xdr:graphicFrame macro="">
      <xdr:nvGraphicFramePr>
        <xdr:cNvPr id="3" name="Chart 2">
          <a:extLst>
            <a:ext uri="{FF2B5EF4-FFF2-40B4-BE49-F238E27FC236}">
              <a16:creationId xmlns:a16="http://schemas.microsoft.com/office/drawing/2014/main" id="{45C162DD-20DC-4365-8FF0-FE107114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42</xdr:row>
      <xdr:rowOff>190500</xdr:rowOff>
    </xdr:to>
    <xdr:pic>
      <xdr:nvPicPr>
        <xdr:cNvPr id="10" name="Picture 9">
          <a:extLst>
            <a:ext uri="{FF2B5EF4-FFF2-40B4-BE49-F238E27FC236}">
              <a16:creationId xmlns:a16="http://schemas.microsoft.com/office/drawing/2014/main" id="{90E77180-E599-F9B4-1F5E-21ED57D1E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95" y="112295"/>
          <a:ext cx="7772400" cy="80910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8</xdr:row>
      <xdr:rowOff>0</xdr:rowOff>
    </xdr:from>
    <xdr:ext cx="1752600" cy="51435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A4E2E0A3-F596-A685-AA24-96C435B4664A}"/>
                </a:ext>
              </a:extLst>
            </xdr:cNvPr>
            <xdr:cNvSpPr txBox="1"/>
          </xdr:nvSpPr>
          <xdr:spPr>
            <a:xfrm>
              <a:off x="2628900" y="12001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(1)</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2</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5" name="TextBox 4">
              <a:extLst>
                <a:ext uri="{FF2B5EF4-FFF2-40B4-BE49-F238E27FC236}">
                  <a16:creationId xmlns:a16="http://schemas.microsoft.com/office/drawing/2014/main" id="{A4E2E0A3-F596-A685-AA24-96C435B4664A}"/>
                </a:ext>
              </a:extLst>
            </xdr:cNvPr>
            <xdr:cNvSpPr txBox="1"/>
          </xdr:nvSpPr>
          <xdr:spPr>
            <a:xfrm>
              <a:off x="2628900" y="12001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𝐶_(𝑋_((1)) )=</a:t>
              </a:r>
              <a:r>
                <a:rPr lang="en-US" sz="1300" i="0">
                  <a:latin typeface="Cambria Math" panose="02040503050406030204" pitchFamily="18" charset="0"/>
                </a:rPr>
                <a:t>(</a:t>
              </a:r>
              <a:r>
                <a:rPr lang="en-US" sz="1300" b="0" i="0">
                  <a:latin typeface="Cambria Math" panose="02040503050406030204" pitchFamily="18" charset="0"/>
                </a:rPr>
                <a:t>𝑋_((2) )−𝑋_((1) ))/(𝑋_((𝑛) )  − 𝑋_((1) ) )</a:t>
              </a:r>
              <a:endParaRPr lang="en-US" sz="1300"/>
            </a:p>
          </xdr:txBody>
        </xdr:sp>
      </mc:Fallback>
    </mc:AlternateContent>
    <xdr:clientData/>
  </xdr:oneCellAnchor>
  <xdr:oneCellAnchor>
    <xdr:from>
      <xdr:col>5</xdr:col>
      <xdr:colOff>0</xdr:colOff>
      <xdr:row>8</xdr:row>
      <xdr:rowOff>0</xdr:rowOff>
    </xdr:from>
    <xdr:ext cx="1752600" cy="51435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A9EFF71E-D016-4D3E-BFA0-C8F357749293}"/>
                </a:ext>
              </a:extLst>
            </xdr:cNvPr>
            <xdr:cNvSpPr txBox="1"/>
          </xdr:nvSpPr>
          <xdr:spPr>
            <a:xfrm>
              <a:off x="4381500" y="12001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(1)</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2</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−1</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14" name="TextBox 13">
              <a:extLst>
                <a:ext uri="{FF2B5EF4-FFF2-40B4-BE49-F238E27FC236}">
                  <a16:creationId xmlns:a16="http://schemas.microsoft.com/office/drawing/2014/main" id="{A9EFF71E-D016-4D3E-BFA0-C8F357749293}"/>
                </a:ext>
              </a:extLst>
            </xdr:cNvPr>
            <xdr:cNvSpPr txBox="1"/>
          </xdr:nvSpPr>
          <xdr:spPr>
            <a:xfrm>
              <a:off x="4381500" y="12001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𝐶_(𝑋_((1)) )=</a:t>
              </a:r>
              <a:r>
                <a:rPr lang="en-US" sz="1300" i="0">
                  <a:latin typeface="Cambria Math" panose="02040503050406030204" pitchFamily="18" charset="0"/>
                </a:rPr>
                <a:t>(</a:t>
              </a:r>
              <a:r>
                <a:rPr lang="en-US" sz="1300" b="0" i="0">
                  <a:latin typeface="Cambria Math" panose="02040503050406030204" pitchFamily="18" charset="0"/>
                </a:rPr>
                <a:t>𝑋_((2) )−𝑋_((1) ))/(𝑋_((𝑛−1) )  − 𝑋_((1) ) )</a:t>
              </a:r>
              <a:endParaRPr lang="en-US" sz="1300"/>
            </a:p>
          </xdr:txBody>
        </xdr:sp>
      </mc:Fallback>
    </mc:AlternateContent>
    <xdr:clientData/>
  </xdr:oneCellAnchor>
  <xdr:oneCellAnchor>
    <xdr:from>
      <xdr:col>7</xdr:col>
      <xdr:colOff>0</xdr:colOff>
      <xdr:row>8</xdr:row>
      <xdr:rowOff>0</xdr:rowOff>
    </xdr:from>
    <xdr:ext cx="1752600" cy="51435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C187969A-F256-473F-A171-AA0A563DF27F}"/>
                </a:ext>
              </a:extLst>
            </xdr:cNvPr>
            <xdr:cNvSpPr txBox="1"/>
          </xdr:nvSpPr>
          <xdr:spPr>
            <a:xfrm>
              <a:off x="6134100" y="12001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(1)</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3</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−1</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15" name="TextBox 14">
              <a:extLst>
                <a:ext uri="{FF2B5EF4-FFF2-40B4-BE49-F238E27FC236}">
                  <a16:creationId xmlns:a16="http://schemas.microsoft.com/office/drawing/2014/main" id="{C187969A-F256-473F-A171-AA0A563DF27F}"/>
                </a:ext>
              </a:extLst>
            </xdr:cNvPr>
            <xdr:cNvSpPr txBox="1"/>
          </xdr:nvSpPr>
          <xdr:spPr>
            <a:xfrm>
              <a:off x="6134100" y="12001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𝐶_(𝑋_((1)) )=</a:t>
              </a:r>
              <a:r>
                <a:rPr lang="en-US" sz="1300" i="0">
                  <a:latin typeface="Cambria Math" panose="02040503050406030204" pitchFamily="18" charset="0"/>
                </a:rPr>
                <a:t>(</a:t>
              </a:r>
              <a:r>
                <a:rPr lang="en-US" sz="1300" b="0" i="0">
                  <a:latin typeface="Cambria Math" panose="02040503050406030204" pitchFamily="18" charset="0"/>
                </a:rPr>
                <a:t>𝑋_((3) )−𝑋_((1) ))/(𝑋_((𝑛−1) )  − 𝑋_((1) ) )</a:t>
              </a:r>
              <a:endParaRPr lang="en-US" sz="1300"/>
            </a:p>
          </xdr:txBody>
        </xdr:sp>
      </mc:Fallback>
    </mc:AlternateContent>
    <xdr:clientData/>
  </xdr:oneCellAnchor>
  <xdr:oneCellAnchor>
    <xdr:from>
      <xdr:col>9</xdr:col>
      <xdr:colOff>0</xdr:colOff>
      <xdr:row>8</xdr:row>
      <xdr:rowOff>0</xdr:rowOff>
    </xdr:from>
    <xdr:ext cx="1752600" cy="51435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39138D99-0C0D-48B4-937F-D6AD218FF093}"/>
                </a:ext>
              </a:extLst>
            </xdr:cNvPr>
            <xdr:cNvSpPr txBox="1"/>
          </xdr:nvSpPr>
          <xdr:spPr>
            <a:xfrm>
              <a:off x="7886700" y="12001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(1)</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3</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−2</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16" name="TextBox 15">
              <a:extLst>
                <a:ext uri="{FF2B5EF4-FFF2-40B4-BE49-F238E27FC236}">
                  <a16:creationId xmlns:a16="http://schemas.microsoft.com/office/drawing/2014/main" id="{39138D99-0C0D-48B4-937F-D6AD218FF093}"/>
                </a:ext>
              </a:extLst>
            </xdr:cNvPr>
            <xdr:cNvSpPr txBox="1"/>
          </xdr:nvSpPr>
          <xdr:spPr>
            <a:xfrm>
              <a:off x="7886700" y="12001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𝐶_(𝑋_((1)) )=</a:t>
              </a:r>
              <a:r>
                <a:rPr lang="en-US" sz="1300" i="0">
                  <a:latin typeface="Cambria Math" panose="02040503050406030204" pitchFamily="18" charset="0"/>
                </a:rPr>
                <a:t>(</a:t>
              </a:r>
              <a:r>
                <a:rPr lang="en-US" sz="1300" b="0" i="0">
                  <a:latin typeface="Cambria Math" panose="02040503050406030204" pitchFamily="18" charset="0"/>
                </a:rPr>
                <a:t>𝑋_((3) )−𝑋_((1) ))/(𝑋_((𝑛−2) )  − 𝑋_((1) ) )</a:t>
              </a:r>
              <a:endParaRPr lang="en-US" sz="1300"/>
            </a:p>
          </xdr:txBody>
        </xdr:sp>
      </mc:Fallback>
    </mc:AlternateContent>
    <xdr:clientData/>
  </xdr:oneCellAnchor>
  <xdr:oneCellAnchor>
    <xdr:from>
      <xdr:col>3</xdr:col>
      <xdr:colOff>0</xdr:colOff>
      <xdr:row>12</xdr:row>
      <xdr:rowOff>0</xdr:rowOff>
    </xdr:from>
    <xdr:ext cx="1752600" cy="514350"/>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1CC9FB09-A074-40EA-82B1-0939109A6154}"/>
                </a:ext>
              </a:extLst>
            </xdr:cNvPr>
            <xdr:cNvSpPr txBox="1"/>
          </xdr:nvSpPr>
          <xdr:spPr>
            <a:xfrm>
              <a:off x="2628900" y="21145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m:t>
                            </m:r>
                            <m:r>
                              <a:rPr lang="en-US" sz="1300" b="0" i="1">
                                <a:latin typeface="Cambria Math" panose="02040503050406030204" pitchFamily="18" charset="0"/>
                              </a:rPr>
                              <m:t>𝑛</m:t>
                            </m:r>
                            <m:r>
                              <a:rPr lang="en-US" sz="1300" b="0" i="1">
                                <a:latin typeface="Cambria Math" panose="02040503050406030204" pitchFamily="18" charset="0"/>
                              </a:rPr>
                              <m:t>)</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17" name="TextBox 16">
              <a:extLst>
                <a:ext uri="{FF2B5EF4-FFF2-40B4-BE49-F238E27FC236}">
                  <a16:creationId xmlns:a16="http://schemas.microsoft.com/office/drawing/2014/main" id="{1CC9FB09-A074-40EA-82B1-0939109A6154}"/>
                </a:ext>
              </a:extLst>
            </xdr:cNvPr>
            <xdr:cNvSpPr txBox="1"/>
          </xdr:nvSpPr>
          <xdr:spPr>
            <a:xfrm>
              <a:off x="2628900" y="21145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𝐶_(𝑋_((𝑛)) )=</a:t>
              </a:r>
              <a:r>
                <a:rPr lang="en-US" sz="1300" i="0">
                  <a:latin typeface="Cambria Math" panose="02040503050406030204" pitchFamily="18" charset="0"/>
                </a:rPr>
                <a:t>(</a:t>
              </a:r>
              <a:r>
                <a:rPr lang="en-US" sz="1300" b="0" i="0">
                  <a:latin typeface="Cambria Math" panose="02040503050406030204" pitchFamily="18" charset="0"/>
                </a:rPr>
                <a:t>𝑋_((𝑛) )−𝑋_((𝑛−1) ))/(𝑋_((𝑛) )  − 𝑋_((1) ) )</a:t>
              </a:r>
              <a:endParaRPr lang="en-US" sz="1300"/>
            </a:p>
          </xdr:txBody>
        </xdr:sp>
      </mc:Fallback>
    </mc:AlternateContent>
    <xdr:clientData/>
  </xdr:oneCellAnchor>
  <xdr:oneCellAnchor>
    <xdr:from>
      <xdr:col>5</xdr:col>
      <xdr:colOff>0</xdr:colOff>
      <xdr:row>12</xdr:row>
      <xdr:rowOff>0</xdr:rowOff>
    </xdr:from>
    <xdr:ext cx="1752600" cy="514350"/>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3E768FB8-931A-4559-B918-0DC9363283D8}"/>
                </a:ext>
              </a:extLst>
            </xdr:cNvPr>
            <xdr:cNvSpPr txBox="1"/>
          </xdr:nvSpPr>
          <xdr:spPr>
            <a:xfrm>
              <a:off x="4381500" y="21145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m:t>
                            </m:r>
                            <m:r>
                              <a:rPr lang="en-US" sz="1300" b="0" i="1">
                                <a:latin typeface="Cambria Math" panose="02040503050406030204" pitchFamily="18" charset="0"/>
                              </a:rPr>
                              <m:t>𝑛</m:t>
                            </m:r>
                            <m:r>
                              <a:rPr lang="en-US" sz="1300" b="0" i="1">
                                <a:latin typeface="Cambria Math" panose="02040503050406030204" pitchFamily="18" charset="0"/>
                              </a:rPr>
                              <m:t>)</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2</m:t>
                                </m:r>
                              </m:e>
                            </m:d>
                          </m:sub>
                        </m:sSub>
                      </m:den>
                    </m:f>
                  </m:oMath>
                </m:oMathPara>
              </a14:m>
              <a:endParaRPr lang="en-US" sz="1300"/>
            </a:p>
          </xdr:txBody>
        </xdr:sp>
      </mc:Choice>
      <mc:Fallback xmlns="">
        <xdr:sp macro="" textlink="">
          <xdr:nvSpPr>
            <xdr:cNvPr id="18" name="TextBox 17">
              <a:extLst>
                <a:ext uri="{FF2B5EF4-FFF2-40B4-BE49-F238E27FC236}">
                  <a16:creationId xmlns:a16="http://schemas.microsoft.com/office/drawing/2014/main" id="{3E768FB8-931A-4559-B918-0DC9363283D8}"/>
                </a:ext>
              </a:extLst>
            </xdr:cNvPr>
            <xdr:cNvSpPr txBox="1"/>
          </xdr:nvSpPr>
          <xdr:spPr>
            <a:xfrm>
              <a:off x="4381500" y="21145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𝐶_(𝑋_((𝑛)) )=</a:t>
              </a:r>
              <a:r>
                <a:rPr lang="en-US" sz="1300" i="0">
                  <a:latin typeface="Cambria Math" panose="02040503050406030204" pitchFamily="18" charset="0"/>
                </a:rPr>
                <a:t>(</a:t>
              </a:r>
              <a:r>
                <a:rPr lang="en-US" sz="1300" b="0" i="0">
                  <a:latin typeface="Cambria Math" panose="02040503050406030204" pitchFamily="18" charset="0"/>
                </a:rPr>
                <a:t>𝑋_((𝑛) )−𝑋_((𝑛−1) ))/(𝑋_((𝑛) )  − 𝑋_((2) ) )</a:t>
              </a:r>
              <a:endParaRPr lang="en-US" sz="1300"/>
            </a:p>
          </xdr:txBody>
        </xdr:sp>
      </mc:Fallback>
    </mc:AlternateContent>
    <xdr:clientData/>
  </xdr:oneCellAnchor>
  <xdr:oneCellAnchor>
    <xdr:from>
      <xdr:col>7</xdr:col>
      <xdr:colOff>0</xdr:colOff>
      <xdr:row>12</xdr:row>
      <xdr:rowOff>0</xdr:rowOff>
    </xdr:from>
    <xdr:ext cx="1752600" cy="51435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8479F09-5711-48A5-B548-146F9FCDE69E}"/>
                </a:ext>
              </a:extLst>
            </xdr:cNvPr>
            <xdr:cNvSpPr txBox="1"/>
          </xdr:nvSpPr>
          <xdr:spPr>
            <a:xfrm>
              <a:off x="6134100" y="21145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m:t>
                            </m:r>
                            <m:r>
                              <a:rPr lang="en-US" sz="1300" b="0" i="1">
                                <a:latin typeface="Cambria Math" panose="02040503050406030204" pitchFamily="18" charset="0"/>
                              </a:rPr>
                              <m:t>𝑛</m:t>
                            </m:r>
                            <m:r>
                              <a:rPr lang="en-US" sz="1300" b="0" i="1">
                                <a:latin typeface="Cambria Math" panose="02040503050406030204" pitchFamily="18" charset="0"/>
                              </a:rPr>
                              <m:t>)</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−2</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2</m:t>
                                </m:r>
                              </m:e>
                            </m:d>
                          </m:sub>
                        </m:sSub>
                      </m:den>
                    </m:f>
                  </m:oMath>
                </m:oMathPara>
              </a14:m>
              <a:endParaRPr lang="en-US" sz="1300"/>
            </a:p>
          </xdr:txBody>
        </xdr:sp>
      </mc:Choice>
      <mc:Fallback xmlns="">
        <xdr:sp macro="" textlink="">
          <xdr:nvSpPr>
            <xdr:cNvPr id="19" name="TextBox 18">
              <a:extLst>
                <a:ext uri="{FF2B5EF4-FFF2-40B4-BE49-F238E27FC236}">
                  <a16:creationId xmlns:a16="http://schemas.microsoft.com/office/drawing/2014/main" id="{08479F09-5711-48A5-B548-146F9FCDE69E}"/>
                </a:ext>
              </a:extLst>
            </xdr:cNvPr>
            <xdr:cNvSpPr txBox="1"/>
          </xdr:nvSpPr>
          <xdr:spPr>
            <a:xfrm>
              <a:off x="6134100" y="21145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𝐶_(𝑋_((𝑛)) )=</a:t>
              </a:r>
              <a:r>
                <a:rPr lang="en-US" sz="1300" i="0">
                  <a:latin typeface="Cambria Math" panose="02040503050406030204" pitchFamily="18" charset="0"/>
                </a:rPr>
                <a:t>(</a:t>
              </a:r>
              <a:r>
                <a:rPr lang="en-US" sz="1300" b="0" i="0">
                  <a:latin typeface="Cambria Math" panose="02040503050406030204" pitchFamily="18" charset="0"/>
                </a:rPr>
                <a:t>𝑋_((𝑛) )−𝑋_((𝑛−2) ))/(𝑋_((𝑛) )  − 𝑋_((2) ) )</a:t>
              </a:r>
              <a:endParaRPr lang="en-US" sz="1300"/>
            </a:p>
          </xdr:txBody>
        </xdr:sp>
      </mc:Fallback>
    </mc:AlternateContent>
    <xdr:clientData/>
  </xdr:oneCellAnchor>
  <xdr:oneCellAnchor>
    <xdr:from>
      <xdr:col>9</xdr:col>
      <xdr:colOff>0</xdr:colOff>
      <xdr:row>12</xdr:row>
      <xdr:rowOff>0</xdr:rowOff>
    </xdr:from>
    <xdr:ext cx="1752600" cy="514350"/>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7CFEDD2D-BA47-4B9B-85DB-3EE6F534D89C}"/>
                </a:ext>
              </a:extLst>
            </xdr:cNvPr>
            <xdr:cNvSpPr txBox="1"/>
          </xdr:nvSpPr>
          <xdr:spPr>
            <a:xfrm>
              <a:off x="7886700" y="21145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m:t>
                            </m:r>
                            <m:r>
                              <a:rPr lang="en-US" sz="1300" b="0" i="1">
                                <a:latin typeface="Cambria Math" panose="02040503050406030204" pitchFamily="18" charset="0"/>
                              </a:rPr>
                              <m:t>𝑛</m:t>
                            </m:r>
                            <m:r>
                              <a:rPr lang="en-US" sz="1300" b="0" i="1">
                                <a:latin typeface="Cambria Math" panose="02040503050406030204" pitchFamily="18" charset="0"/>
                              </a:rPr>
                              <m:t>)</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−2</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3</m:t>
                                </m:r>
                              </m:e>
                            </m:d>
                          </m:sub>
                        </m:sSub>
                      </m:den>
                    </m:f>
                  </m:oMath>
                </m:oMathPara>
              </a14:m>
              <a:endParaRPr lang="en-US" sz="1300"/>
            </a:p>
          </xdr:txBody>
        </xdr:sp>
      </mc:Choice>
      <mc:Fallback xmlns="">
        <xdr:sp macro="" textlink="">
          <xdr:nvSpPr>
            <xdr:cNvPr id="20" name="TextBox 19">
              <a:extLst>
                <a:ext uri="{FF2B5EF4-FFF2-40B4-BE49-F238E27FC236}">
                  <a16:creationId xmlns:a16="http://schemas.microsoft.com/office/drawing/2014/main" id="{7CFEDD2D-BA47-4B9B-85DB-3EE6F534D89C}"/>
                </a:ext>
              </a:extLst>
            </xdr:cNvPr>
            <xdr:cNvSpPr txBox="1"/>
          </xdr:nvSpPr>
          <xdr:spPr>
            <a:xfrm>
              <a:off x="7886700" y="211455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𝐶_(𝑋_((𝑛)) )=</a:t>
              </a:r>
              <a:r>
                <a:rPr lang="en-US" sz="1300" i="0">
                  <a:latin typeface="Cambria Math" panose="02040503050406030204" pitchFamily="18" charset="0"/>
                </a:rPr>
                <a:t>(</a:t>
              </a:r>
              <a:r>
                <a:rPr lang="en-US" sz="1300" b="0" i="0">
                  <a:latin typeface="Cambria Math" panose="02040503050406030204" pitchFamily="18" charset="0"/>
                </a:rPr>
                <a:t>𝑋_((𝑛) )−𝑋_((𝑛−2) ))/(𝑋_((𝑛) )  − 𝑋_((3) ) )</a:t>
              </a:r>
              <a:endParaRPr lang="en-US" sz="13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8</xdr:row>
      <xdr:rowOff>0</xdr:rowOff>
    </xdr:from>
    <xdr:ext cx="2667000" cy="50292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D169A40F-A53A-464C-9473-10C91304F227}"/>
                </a:ext>
              </a:extLst>
            </xdr:cNvPr>
            <xdr:cNvSpPr txBox="1"/>
          </xdr:nvSpPr>
          <xdr:spPr>
            <a:xfrm>
              <a:off x="1333500" y="2606040"/>
              <a:ext cx="2667000" cy="502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𝑅</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𝑟</m:t>
                            </m:r>
                          </m:e>
                          <m:sub>
                            <m:r>
                              <a:rPr lang="en-US" sz="1300" b="0" i="1">
                                <a:latin typeface="Cambria Math" panose="02040503050406030204" pitchFamily="18" charset="0"/>
                              </a:rPr>
                              <m:t>0</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d>
                          <m:dPr>
                            <m:begChr m:val="|"/>
                            <m:endChr m:val="|"/>
                            <m:ctrlPr>
                              <a:rPr lang="en-US" sz="1300" i="1">
                                <a:latin typeface="Cambria Math" panose="02040503050406030204" pitchFamily="18" charset="0"/>
                              </a:rPr>
                            </m:ctrlPr>
                          </m:dPr>
                          <m:e>
                            <m:sSup>
                              <m:sSupPr>
                                <m:ctrlPr>
                                  <a:rPr lang="en-US" sz="1300" i="1">
                                    <a:latin typeface="Cambria Math" panose="02040503050406030204" pitchFamily="18" charset="0"/>
                                  </a:rPr>
                                </m:ctrlPr>
                              </m:sSupPr>
                              <m:e>
                                <m:r>
                                  <a:rPr lang="en-US" sz="1300" b="0" i="1">
                                    <a:latin typeface="Cambria Math" panose="02040503050406030204" pitchFamily="18" charset="0"/>
                                  </a:rPr>
                                  <m:t>𝑦</m:t>
                                </m:r>
                              </m:e>
                              <m:sup>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𝑟</m:t>
                                    </m:r>
                                  </m:e>
                                  <m:sub>
                                    <m:r>
                                      <a:rPr lang="en-US" sz="1300" b="0" i="1">
                                        <a:latin typeface="Cambria Math" panose="02040503050406030204" pitchFamily="18" charset="0"/>
                                      </a:rPr>
                                      <m:t>0</m:t>
                                    </m:r>
                                  </m:sub>
                                </m:sSub>
                                <m:r>
                                  <a:rPr lang="en-US" sz="1300" b="0" i="1">
                                    <a:latin typeface="Cambria Math" panose="02040503050406030204" pitchFamily="18" charset="0"/>
                                  </a:rPr>
                                  <m:t>−1)</m:t>
                                </m:r>
                              </m:sup>
                            </m:sSup>
                            <m:r>
                              <a:rPr lang="en-US" sz="1300" b="0" i="1">
                                <a:latin typeface="Cambria Math" panose="02040503050406030204" pitchFamily="18" charset="0"/>
                              </a:rPr>
                              <m:t>−</m:t>
                            </m:r>
                            <m:sSup>
                              <m:sSupPr>
                                <m:ctrlPr>
                                  <a:rPr lang="en-US" sz="1300" b="0" i="1">
                                    <a:latin typeface="Cambria Math" panose="02040503050406030204" pitchFamily="18" charset="0"/>
                                  </a:rPr>
                                </m:ctrlPr>
                              </m:sSupPr>
                              <m:e>
                                <m:acc>
                                  <m:accPr>
                                    <m:chr m:val="̅"/>
                                    <m:ctrlPr>
                                      <a:rPr lang="en-US" sz="1300" b="0" i="1">
                                        <a:latin typeface="Cambria Math" panose="02040503050406030204" pitchFamily="18" charset="0"/>
                                      </a:rPr>
                                    </m:ctrlPr>
                                  </m:accPr>
                                  <m:e>
                                    <m:r>
                                      <a:rPr lang="en-US" sz="1300" b="0" i="1">
                                        <a:latin typeface="Cambria Math" panose="02040503050406030204" pitchFamily="18" charset="0"/>
                                      </a:rPr>
                                      <m:t>𝑥</m:t>
                                    </m:r>
                                  </m:e>
                                </m:acc>
                              </m:e>
                              <m:sup>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𝑟</m:t>
                                    </m:r>
                                  </m:e>
                                  <m:sub>
                                    <m:r>
                                      <a:rPr lang="en-US" sz="1300" b="0" i="1">
                                        <a:latin typeface="Cambria Math" panose="02040503050406030204" pitchFamily="18" charset="0"/>
                                      </a:rPr>
                                      <m:t>0</m:t>
                                    </m:r>
                                  </m:sub>
                                </m:sSub>
                                <m:r>
                                  <a:rPr lang="en-US" sz="1300" b="0" i="1">
                                    <a:latin typeface="Cambria Math" panose="02040503050406030204" pitchFamily="18" charset="0"/>
                                  </a:rPr>
                                  <m:t>−1)</m:t>
                                </m:r>
                              </m:sup>
                            </m:sSup>
                          </m:e>
                        </m:d>
                      </m:num>
                      <m:den>
                        <m:sSup>
                          <m:sSupPr>
                            <m:ctrlPr>
                              <a:rPr lang="en-US" sz="1300" b="0" i="1">
                                <a:latin typeface="Cambria Math" panose="02040503050406030204" pitchFamily="18" charset="0"/>
                              </a:rPr>
                            </m:ctrlPr>
                          </m:sSupPr>
                          <m:e>
                            <m:r>
                              <a:rPr lang="en-US" sz="1300" b="0" i="1">
                                <a:latin typeface="Cambria Math" panose="02040503050406030204" pitchFamily="18" charset="0"/>
                              </a:rPr>
                              <m:t>𝑠</m:t>
                            </m:r>
                          </m:e>
                          <m:sup>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𝑟</m:t>
                                </m:r>
                              </m:e>
                              <m:sub>
                                <m:r>
                                  <a:rPr lang="en-US" sz="1300" b="0" i="1">
                                    <a:latin typeface="Cambria Math" panose="02040503050406030204" pitchFamily="18" charset="0"/>
                                  </a:rPr>
                                  <m:t>0</m:t>
                                </m:r>
                              </m:sub>
                            </m:sSub>
                            <m:r>
                              <a:rPr lang="en-US" sz="1300" b="0" i="1">
                                <a:latin typeface="Cambria Math" panose="02040503050406030204" pitchFamily="18" charset="0"/>
                              </a:rPr>
                              <m:t>−1)</m:t>
                            </m:r>
                          </m:sup>
                        </m:sSup>
                      </m:den>
                    </m:f>
                  </m:oMath>
                </m:oMathPara>
              </a14:m>
              <a:endParaRPr lang="en-US" sz="1300"/>
            </a:p>
          </xdr:txBody>
        </xdr:sp>
      </mc:Choice>
      <mc:Fallback xmlns="">
        <xdr:sp macro="" textlink="">
          <xdr:nvSpPr>
            <xdr:cNvPr id="2" name="TextBox 1">
              <a:extLst>
                <a:ext uri="{FF2B5EF4-FFF2-40B4-BE49-F238E27FC236}">
                  <a16:creationId xmlns:a16="http://schemas.microsoft.com/office/drawing/2014/main" id="{D169A40F-A53A-464C-9473-10C91304F227}"/>
                </a:ext>
              </a:extLst>
            </xdr:cNvPr>
            <xdr:cNvSpPr txBox="1"/>
          </xdr:nvSpPr>
          <xdr:spPr>
            <a:xfrm>
              <a:off x="1333500" y="2606040"/>
              <a:ext cx="2667000" cy="502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𝑅_(𝑟_0 )=</a:t>
              </a:r>
              <a:r>
                <a:rPr lang="en-US" sz="1300" i="0">
                  <a:latin typeface="Cambria Math" panose="02040503050406030204" pitchFamily="18" charset="0"/>
                </a:rPr>
                <a:t>|</a:t>
              </a:r>
              <a:r>
                <a:rPr lang="en-US" sz="1300" b="0" i="0">
                  <a:latin typeface="Cambria Math" panose="02040503050406030204" pitchFamily="18" charset="0"/>
                </a:rPr>
                <a:t>𝑦^((𝑟_0−1))−𝑥 ̅^((𝑟_0−1)) |/𝑠^((𝑟_0−1)) </a:t>
              </a:r>
              <a:endParaRPr lang="en-US" sz="1300"/>
            </a:p>
          </xdr:txBody>
        </xdr:sp>
      </mc:Fallback>
    </mc:AlternateContent>
    <xdr:clientData/>
  </xdr:oneCellAnchor>
  <xdr:oneCellAnchor>
    <xdr:from>
      <xdr:col>1</xdr:col>
      <xdr:colOff>0</xdr:colOff>
      <xdr:row>25</xdr:row>
      <xdr:rowOff>0</xdr:rowOff>
    </xdr:from>
    <xdr:ext cx="3743325" cy="56197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46CA356-37E7-46D0-B881-241CBC2CCB92}"/>
                </a:ext>
              </a:extLst>
            </xdr:cNvPr>
            <xdr:cNvSpPr txBox="1"/>
          </xdr:nvSpPr>
          <xdr:spPr>
            <a:xfrm>
              <a:off x="1647825" y="7172325"/>
              <a:ext cx="3743325"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𝜆</m:t>
                        </m:r>
                      </m:e>
                      <m:sub>
                        <m:r>
                          <a:rPr lang="en-US" sz="1100" b="0" i="1">
                            <a:latin typeface="Cambria Math" panose="02040503050406030204" pitchFamily="18" charset="0"/>
                          </a:rPr>
                          <m:t>𝑟</m:t>
                        </m:r>
                      </m:sub>
                    </m:sSub>
                    <m:r>
                      <a:rPr lang="en-US" sz="1100" b="0" i="1">
                        <a:latin typeface="Cambria Math" panose="02040503050406030204" pitchFamily="18" charset="0"/>
                      </a:rPr>
                      <m:t>= </m:t>
                    </m:r>
                    <m:f>
                      <m:fPr>
                        <m:ctrlPr>
                          <a:rPr lang="en-US" sz="1100" b="0" i="1">
                            <a:latin typeface="Cambria Math" panose="02040503050406030204" pitchFamily="18" charset="0"/>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𝑙</m:t>
                            </m:r>
                            <m:r>
                              <a:rPr lang="en-US" sz="1100" b="0" i="1">
                                <a:solidFill>
                                  <a:schemeClr val="tx1"/>
                                </a:solidFill>
                                <a:effectLst/>
                                <a:latin typeface="Cambria Math" panose="02040503050406030204" pitchFamily="18" charset="0"/>
                                <a:ea typeface="+mn-ea"/>
                                <a:cs typeface="+mn-cs"/>
                              </a:rPr>
                              <m:t>−2,</m:t>
                            </m:r>
                            <m:r>
                              <a:rPr lang="en-US" sz="1100" b="0" i="1">
                                <a:solidFill>
                                  <a:schemeClr val="tx1"/>
                                </a:solidFill>
                                <a:effectLst/>
                                <a:latin typeface="Cambria Math" panose="02040503050406030204" pitchFamily="18" charset="0"/>
                                <a:ea typeface="+mn-ea"/>
                                <a:cs typeface="+mn-cs"/>
                              </a:rPr>
                              <m:t>𝑝</m:t>
                            </m:r>
                          </m:sub>
                        </m:sSub>
                        <m:r>
                          <a:rPr lang="en-US" sz="1100" b="0" i="1">
                            <a:solidFill>
                              <a:schemeClr val="tx1"/>
                            </a:solidFill>
                            <a:effectLst/>
                            <a:latin typeface="Cambria Math" panose="02040503050406030204" pitchFamily="18" charset="0"/>
                            <a:ea typeface="Cambria Math" panose="02040503050406030204" pitchFamily="18" charset="0"/>
                            <a:cs typeface="+mn-cs"/>
                          </a:rPr>
                          <m:t>×</m:t>
                        </m:r>
                        <m:d>
                          <m:dPr>
                            <m:ctrlPr>
                              <a:rPr lang="en-US" sz="1100" b="0" i="1">
                                <a:solidFill>
                                  <a:schemeClr val="tx1"/>
                                </a:solidFill>
                                <a:effectLst/>
                                <a:latin typeface="Cambria Math" panose="02040503050406030204" pitchFamily="18" charset="0"/>
                                <a:ea typeface="Cambria Math" panose="02040503050406030204" pitchFamily="18" charset="0"/>
                                <a:cs typeface="+mn-cs"/>
                              </a:rPr>
                            </m:ctrlPr>
                          </m:dPr>
                          <m:e>
                            <m:r>
                              <a:rPr lang="en-US" sz="1100" b="0" i="1">
                                <a:solidFill>
                                  <a:schemeClr val="tx1"/>
                                </a:solidFill>
                                <a:effectLst/>
                                <a:latin typeface="Cambria Math" panose="02040503050406030204" pitchFamily="18" charset="0"/>
                                <a:ea typeface="Cambria Math" panose="02040503050406030204" pitchFamily="18" charset="0"/>
                                <a:cs typeface="+mn-cs"/>
                              </a:rPr>
                              <m:t>𝑛</m:t>
                            </m:r>
                            <m:r>
                              <a:rPr lang="en-US" sz="1100" b="0" i="1">
                                <a:solidFill>
                                  <a:schemeClr val="tx1"/>
                                </a:solidFill>
                                <a:effectLst/>
                                <a:latin typeface="Cambria Math" panose="02040503050406030204" pitchFamily="18" charset="0"/>
                                <a:ea typeface="Cambria Math" panose="02040503050406030204" pitchFamily="18" charset="0"/>
                                <a:cs typeface="+mn-cs"/>
                              </a:rPr>
                              <m:t>−</m:t>
                            </m:r>
                            <m:r>
                              <a:rPr lang="en-US" sz="1100" b="0" i="1">
                                <a:solidFill>
                                  <a:schemeClr val="tx1"/>
                                </a:solidFill>
                                <a:effectLst/>
                                <a:latin typeface="Cambria Math" panose="02040503050406030204" pitchFamily="18" charset="0"/>
                                <a:ea typeface="Cambria Math" panose="02040503050406030204" pitchFamily="18" charset="0"/>
                                <a:cs typeface="+mn-cs"/>
                              </a:rPr>
                              <m:t>𝑙</m:t>
                            </m:r>
                            <m:r>
                              <a:rPr lang="en-US" sz="1100" b="0" i="1">
                                <a:solidFill>
                                  <a:schemeClr val="tx1"/>
                                </a:solidFill>
                                <a:effectLst/>
                                <a:latin typeface="Cambria Math" panose="02040503050406030204" pitchFamily="18" charset="0"/>
                                <a:ea typeface="Cambria Math" panose="02040503050406030204" pitchFamily="18" charset="0"/>
                                <a:cs typeface="+mn-cs"/>
                              </a:rPr>
                              <m:t>−1</m:t>
                            </m:r>
                          </m:e>
                        </m:d>
                      </m:num>
                      <m:den>
                        <m:rad>
                          <m:radPr>
                            <m:degHide m:val="on"/>
                            <m:ctrlPr>
                              <a:rPr lang="en-US" sz="1100" b="0" i="1">
                                <a:latin typeface="Cambria Math" panose="02040503050406030204" pitchFamily="18" charset="0"/>
                              </a:rPr>
                            </m:ctrlPr>
                          </m:radPr>
                          <m:deg/>
                          <m:e>
                            <m:r>
                              <a:rPr lang="en-US" sz="1100" b="0" i="1">
                                <a:latin typeface="Cambria Math" panose="02040503050406030204" pitchFamily="18" charset="0"/>
                              </a:rPr>
                              <m:t>(</m:t>
                            </m:r>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r>
                              <a:rPr lang="en-US" sz="1100" b="0" i="1">
                                <a:latin typeface="Cambria Math" panose="02040503050406030204" pitchFamily="18" charset="0"/>
                              </a:rPr>
                              <m:t>−2+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𝑡</m:t>
                                </m:r>
                              </m:e>
                              <m:sub>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r>
                                  <a:rPr lang="en-US" sz="1100" b="0" i="1">
                                    <a:latin typeface="Cambria Math" panose="02040503050406030204" pitchFamily="18" charset="0"/>
                                  </a:rPr>
                                  <m:t>−2,</m:t>
                                </m:r>
                                <m:r>
                                  <a:rPr lang="en-US" sz="1100" b="0" i="1">
                                    <a:latin typeface="Cambria Math" panose="02040503050406030204" pitchFamily="18" charset="0"/>
                                  </a:rPr>
                                  <m:t>𝑝</m:t>
                                </m:r>
                              </m:sub>
                              <m:sup>
                                <m:r>
                                  <a:rPr lang="en-US" sz="1100" b="0" i="1">
                                    <a:latin typeface="Cambria Math" panose="02040503050406030204" pitchFamily="18" charset="0"/>
                                  </a:rPr>
                                  <m:t>2</m:t>
                                </m:r>
                              </m:sup>
                            </m:sSubSup>
                            <m:r>
                              <a:rPr lang="en-US" sz="1100" b="0" i="1">
                                <a:latin typeface="Cambria Math" panose="02040503050406030204" pitchFamily="18" charset="0"/>
                              </a:rPr>
                              <m:t>)</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𝑛</m:t>
                            </m:r>
                            <m:r>
                              <a:rPr lang="en-US" sz="1100" b="0" i="1">
                                <a:latin typeface="Cambria Math" panose="02040503050406030204" pitchFamily="18" charset="0"/>
                                <a:ea typeface="Cambria Math" panose="02040503050406030204" pitchFamily="18" charset="0"/>
                              </a:rPr>
                              <m:t>−1)</m:t>
                            </m:r>
                          </m:e>
                        </m:rad>
                      </m:den>
                    </m:f>
                  </m:oMath>
                </m:oMathPara>
              </a14:m>
              <a:endParaRPr lang="en-US" sz="1100"/>
            </a:p>
          </xdr:txBody>
        </xdr:sp>
      </mc:Choice>
      <mc:Fallback xmlns="">
        <xdr:sp macro="" textlink="">
          <xdr:nvSpPr>
            <xdr:cNvPr id="3" name="TextBox 2">
              <a:extLst>
                <a:ext uri="{FF2B5EF4-FFF2-40B4-BE49-F238E27FC236}">
                  <a16:creationId xmlns:a16="http://schemas.microsoft.com/office/drawing/2014/main" id="{D46CA356-37E7-46D0-B881-241CBC2CCB92}"/>
                </a:ext>
              </a:extLst>
            </xdr:cNvPr>
            <xdr:cNvSpPr txBox="1"/>
          </xdr:nvSpPr>
          <xdr:spPr>
            <a:xfrm>
              <a:off x="1647825" y="7172325"/>
              <a:ext cx="3743325"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i="0">
                  <a:latin typeface="Cambria Math" panose="02040503050406030204" pitchFamily="18" charset="0"/>
                  <a:ea typeface="Cambria Math" panose="02040503050406030204" pitchFamily="18" charset="0"/>
                </a:rPr>
                <a:t>𝜆_</a:t>
              </a:r>
              <a:r>
                <a:rPr lang="en-US" sz="1100" b="0" i="0">
                  <a:latin typeface="Cambria Math" panose="02040503050406030204" pitchFamily="18" charset="0"/>
                </a:rPr>
                <a:t>𝑟= </a:t>
              </a:r>
              <a:r>
                <a:rPr lang="en-US" sz="1100" i="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panose="02040503050406030204" pitchFamily="18" charset="0"/>
                  <a:ea typeface="+mn-ea"/>
                  <a:cs typeface="+mn-cs"/>
                </a:rPr>
                <a:t>(𝑡_(𝑛−𝑙−2,𝑝)</a:t>
              </a:r>
              <a:r>
                <a:rPr lang="en-US" sz="1100" b="0" i="0">
                  <a:solidFill>
                    <a:schemeClr val="tx1"/>
                  </a:solidFill>
                  <a:effectLst/>
                  <a:latin typeface="Cambria Math" panose="02040503050406030204" pitchFamily="18" charset="0"/>
                  <a:ea typeface="Cambria Math" panose="02040503050406030204" pitchFamily="18" charset="0"/>
                  <a:cs typeface="+mn-cs"/>
                </a:rPr>
                <a:t>×(𝑛−𝑙−1))/√(</a:t>
              </a:r>
              <a:r>
                <a:rPr lang="en-US" sz="1100" b="0" i="0">
                  <a:latin typeface="Cambria Math" panose="02040503050406030204" pitchFamily="18" charset="0"/>
                </a:rPr>
                <a:t>(𝑛−𝑙−2+𝑡_(𝑛−𝑙−2,𝑝)^2)</a:t>
              </a:r>
              <a:r>
                <a:rPr lang="en-US" sz="1100" b="0" i="0">
                  <a:latin typeface="Cambria Math" panose="02040503050406030204" pitchFamily="18" charset="0"/>
                  <a:ea typeface="Cambria Math" panose="02040503050406030204" pitchFamily="18" charset="0"/>
                </a:rPr>
                <a:t>×(𝑛−1))</a:t>
              </a:r>
              <a:endParaRPr lang="en-US" sz="1100"/>
            </a:p>
          </xdr:txBody>
        </xdr:sp>
      </mc:Fallback>
    </mc:AlternateContent>
    <xdr:clientData/>
  </xdr:oneCellAnchor>
  <xdr:oneCellAnchor>
    <xdr:from>
      <xdr:col>5</xdr:col>
      <xdr:colOff>1362074</xdr:colOff>
      <xdr:row>32</xdr:row>
      <xdr:rowOff>0</xdr:rowOff>
    </xdr:from>
    <xdr:ext cx="2638426" cy="20002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C377C88F-344F-4C5E-5AB0-EC14F711FCA3}"/>
                </a:ext>
              </a:extLst>
            </xdr:cNvPr>
            <xdr:cNvSpPr txBox="1"/>
          </xdr:nvSpPr>
          <xdr:spPr>
            <a:xfrm>
              <a:off x="9391649" y="8934450"/>
              <a:ext cx="2638426"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𝑡</m:t>
                        </m:r>
                      </m:e>
                      <m:sub>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r>
                          <a:rPr lang="en-US" sz="1100" b="0" i="1">
                            <a:latin typeface="Cambria Math" panose="02040503050406030204" pitchFamily="18" charset="0"/>
                          </a:rPr>
                          <m:t>−2,</m:t>
                        </m:r>
                        <m:r>
                          <a:rPr lang="en-US" sz="1100" b="0" i="1">
                            <a:latin typeface="Cambria Math" panose="02040503050406030204" pitchFamily="18" charset="0"/>
                          </a:rPr>
                          <m:t>𝑝</m:t>
                        </m:r>
                      </m:sub>
                    </m:sSub>
                    <m:r>
                      <a:rPr lang="en-US" sz="1100" b="0" i="1">
                        <a:latin typeface="Cambria Math" panose="02040503050406030204" pitchFamily="18" charset="0"/>
                      </a:rPr>
                      <m:t>=</m:t>
                    </m:r>
                    <m:r>
                      <a:rPr lang="en-US" sz="1100" b="0" i="1">
                        <a:latin typeface="Cambria Math" panose="02040503050406030204" pitchFamily="18" charset="0"/>
                      </a:rPr>
                      <m:t>𝑇</m:t>
                    </m:r>
                    <m:r>
                      <a:rPr lang="en-US" sz="1100" b="0" i="1">
                        <a:latin typeface="Cambria Math" panose="02040503050406030204" pitchFamily="18" charset="0"/>
                      </a:rPr>
                      <m:t>.</m:t>
                    </m:r>
                    <m:r>
                      <a:rPr lang="en-US" sz="1100" b="0" i="1">
                        <a:latin typeface="Cambria Math" panose="02040503050406030204" pitchFamily="18" charset="0"/>
                      </a:rPr>
                      <m:t>𝐼𝑁𝑉</m:t>
                    </m:r>
                    <m:r>
                      <a:rPr lang="en-US" sz="1100" b="0" i="1">
                        <a:latin typeface="Cambria Math" panose="02040503050406030204" pitchFamily="18" charset="0"/>
                      </a:rPr>
                      <m:t>(</m:t>
                    </m:r>
                    <m:r>
                      <a:rPr lang="en-US" sz="1100" b="0" i="1">
                        <a:latin typeface="Cambria Math" panose="02040503050406030204" pitchFamily="18" charset="0"/>
                      </a:rPr>
                      <m:t>𝑝</m:t>
                    </m:r>
                    <m:r>
                      <a:rPr lang="en-US" sz="1100" b="0" i="1">
                        <a:latin typeface="Cambria Math" panose="02040503050406030204" pitchFamily="18" charset="0"/>
                      </a:rPr>
                      <m:t>,</m:t>
                    </m:r>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r>
                      <a:rPr lang="en-US" sz="1100" b="0" i="1">
                        <a:latin typeface="Cambria Math" panose="02040503050406030204" pitchFamily="18" charset="0"/>
                      </a:rPr>
                      <m:t>−2)</m:t>
                    </m:r>
                  </m:oMath>
                </m:oMathPara>
              </a14:m>
              <a:endParaRPr lang="en-US" sz="1100" b="0"/>
            </a:p>
          </xdr:txBody>
        </xdr:sp>
      </mc:Choice>
      <mc:Fallback xmlns="">
        <xdr:sp macro="" textlink="">
          <xdr:nvSpPr>
            <xdr:cNvPr id="4" name="TextBox 3">
              <a:extLst>
                <a:ext uri="{FF2B5EF4-FFF2-40B4-BE49-F238E27FC236}">
                  <a16:creationId xmlns:a16="http://schemas.microsoft.com/office/drawing/2014/main" id="{C377C88F-344F-4C5E-5AB0-EC14F711FCA3}"/>
                </a:ext>
              </a:extLst>
            </xdr:cNvPr>
            <xdr:cNvSpPr txBox="1"/>
          </xdr:nvSpPr>
          <xdr:spPr>
            <a:xfrm>
              <a:off x="9391649" y="8934450"/>
              <a:ext cx="2638426"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𝑡_(𝑛−𝑙−2,𝑝)=𝑇.𝐼𝑁𝑉(𝑝,𝑛−𝑙−2)</a:t>
              </a:r>
              <a:endParaRPr lang="en-US" sz="1100" b="0"/>
            </a:p>
          </xdr:txBody>
        </xdr:sp>
      </mc:Fallback>
    </mc:AlternateContent>
    <xdr:clientData/>
  </xdr:oneCellAnchor>
  <xdr:oneCellAnchor>
    <xdr:from>
      <xdr:col>6</xdr:col>
      <xdr:colOff>0</xdr:colOff>
      <xdr:row>29</xdr:row>
      <xdr:rowOff>1</xdr:rowOff>
    </xdr:from>
    <xdr:ext cx="1276350" cy="60007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D2FB0351-110A-6293-8B5B-6A08E600E361}"/>
                </a:ext>
              </a:extLst>
            </xdr:cNvPr>
            <xdr:cNvSpPr txBox="1"/>
          </xdr:nvSpPr>
          <xdr:spPr>
            <a:xfrm>
              <a:off x="9391650" y="8334376"/>
              <a:ext cx="1276350" cy="60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𝑝</m:t>
                    </m:r>
                    <m:r>
                      <a:rPr lang="en-US" sz="1100" b="0" i="1">
                        <a:latin typeface="Cambria Math" panose="02040503050406030204" pitchFamily="18" charset="0"/>
                      </a:rPr>
                      <m:t>=1−</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𝛼</m:t>
                                    </m:r>
                                  </m:num>
                                  <m:den>
                                    <m:r>
                                      <a:rPr lang="en-US" sz="1100" b="0" i="1">
                                        <a:latin typeface="Cambria Math" panose="02040503050406030204" pitchFamily="18" charset="0"/>
                                      </a:rPr>
                                      <m:t>2</m:t>
                                    </m:r>
                                  </m:den>
                                </m:f>
                              </m:e>
                            </m:d>
                          </m:num>
                          <m:den>
                            <m:d>
                              <m:dPr>
                                <m:ctrlPr>
                                  <a:rPr lang="en-US" sz="1100" b="0" i="1">
                                    <a:latin typeface="Cambria Math" panose="02040503050406030204" pitchFamily="18" charset="0"/>
                                  </a:rPr>
                                </m:ctrlPr>
                              </m:dPr>
                              <m:e>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e>
                            </m:d>
                          </m:den>
                        </m:f>
                      </m:e>
                    </m:d>
                  </m:oMath>
                </m:oMathPara>
              </a14:m>
              <a:endParaRPr lang="en-US" sz="1100"/>
            </a:p>
          </xdr:txBody>
        </xdr:sp>
      </mc:Choice>
      <mc:Fallback xmlns="">
        <xdr:sp macro="" textlink="">
          <xdr:nvSpPr>
            <xdr:cNvPr id="5" name="TextBox 4">
              <a:extLst>
                <a:ext uri="{FF2B5EF4-FFF2-40B4-BE49-F238E27FC236}">
                  <a16:creationId xmlns:a16="http://schemas.microsoft.com/office/drawing/2014/main" id="{D2FB0351-110A-6293-8B5B-6A08E600E361}"/>
                </a:ext>
              </a:extLst>
            </xdr:cNvPr>
            <xdr:cNvSpPr txBox="1"/>
          </xdr:nvSpPr>
          <xdr:spPr>
            <a:xfrm>
              <a:off x="9391650" y="8334376"/>
              <a:ext cx="1276350" cy="60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100" b="0" i="0">
                  <a:latin typeface="Cambria Math" panose="02040503050406030204" pitchFamily="18" charset="0"/>
                </a:rPr>
                <a:t>𝑝=1−[((</a:t>
              </a:r>
              <a:r>
                <a:rPr lang="en-US" sz="1100" b="0" i="0">
                  <a:latin typeface="Cambria Math" panose="02040503050406030204" pitchFamily="18" charset="0"/>
                  <a:ea typeface="Cambria Math" panose="02040503050406030204" pitchFamily="18" charset="0"/>
                </a:rPr>
                <a:t>𝛼/</a:t>
              </a:r>
              <a:r>
                <a:rPr lang="en-US" sz="1100" b="0" i="0">
                  <a:latin typeface="Cambria Math" panose="02040503050406030204" pitchFamily="18" charset="0"/>
                </a:rPr>
                <a:t>2))/((𝑛−𝑙) )]</a:t>
              </a:r>
              <a:endParaRPr 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6</xdr:row>
      <xdr:rowOff>0</xdr:rowOff>
    </xdr:from>
    <xdr:ext cx="2026920" cy="6096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FCCD7CB-A8ED-420B-B3C6-7B39758B1E9D}"/>
                </a:ext>
              </a:extLst>
            </xdr:cNvPr>
            <xdr:cNvSpPr txBox="1"/>
          </xdr:nvSpPr>
          <xdr:spPr>
            <a:xfrm>
              <a:off x="1752600" y="1600200"/>
              <a:ext cx="202692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n-US" sz="1300" b="0" i="1">
                        <a:latin typeface="Cambria Math" panose="02040503050406030204" pitchFamily="18" charset="0"/>
                      </a:rPr>
                      <m:t>𝑊</m:t>
                    </m:r>
                    <m:r>
                      <a:rPr lang="en-US" sz="1300" b="0" i="1">
                        <a:latin typeface="Cambria Math" panose="02040503050406030204" pitchFamily="18" charset="0"/>
                      </a:rPr>
                      <m:t>=</m:t>
                    </m:r>
                    <m:f>
                      <m:fPr>
                        <m:ctrlPr>
                          <a:rPr lang="en-US" sz="1300" b="0" i="1">
                            <a:latin typeface="Cambria Math" panose="02040503050406030204" pitchFamily="18" charset="0"/>
                          </a:rPr>
                        </m:ctrlPr>
                      </m:fPr>
                      <m:num>
                        <m:sSup>
                          <m:sSupPr>
                            <m:ctrlPr>
                              <a:rPr lang="en-US" sz="1300" b="0" i="1">
                                <a:latin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nary>
                                  <m:naryPr>
                                    <m:chr m:val="∑"/>
                                    <m:ctrlPr>
                                      <a:rPr lang="en-US" sz="1100" b="0" i="1">
                                        <a:solidFill>
                                          <a:schemeClr val="tx1"/>
                                        </a:solidFill>
                                        <a:effectLst/>
                                        <a:latin typeface="Cambria Math" panose="02040503050406030204" pitchFamily="18" charset="0"/>
                                        <a:ea typeface="+mn-ea"/>
                                        <a:cs typeface="+mn-cs"/>
                                      </a:rPr>
                                    </m:ctrlPr>
                                  </m:naryPr>
                                  <m:sub>
                                    <m:r>
                                      <m:rPr>
                                        <m:brk m:alnAt="23"/>
                                      </m:rP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r>
                                      <m:rPr>
                                        <m:brk m:alnAt="23"/>
                                      </m:rPr>
                                      <a:rPr lang="en-US" sz="1100" b="0" i="1">
                                        <a:solidFill>
                                          <a:schemeClr val="tx1"/>
                                        </a:solidFill>
                                        <a:effectLst/>
                                        <a:latin typeface="Cambria Math" panose="02040503050406030204" pitchFamily="18" charset="0"/>
                                        <a:ea typeface="+mn-ea"/>
                                        <a:cs typeface="+mn-cs"/>
                                      </a:rPr>
                                      <m:t>1</m:t>
                                    </m:r>
                                  </m:sub>
                                  <m:sup>
                                    <m:r>
                                      <a:rPr lang="en-US" sz="1100" b="0" i="1">
                                        <a:solidFill>
                                          <a:schemeClr val="tx1"/>
                                        </a:solidFill>
                                        <a:effectLst/>
                                        <a:latin typeface="Cambria Math" panose="02040503050406030204" pitchFamily="18" charset="0"/>
                                        <a:ea typeface="+mn-ea"/>
                                        <a:cs typeface="+mn-cs"/>
                                      </a:rPr>
                                      <m:t>𝑛</m:t>
                                    </m:r>
                                  </m:sup>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𝑎</m:t>
                                        </m:r>
                                      </m:e>
                                      <m:sub>
                                        <m:r>
                                          <a:rPr lang="en-US" sz="1100" b="0" i="1">
                                            <a:solidFill>
                                              <a:schemeClr val="tx1"/>
                                            </a:solidFill>
                                            <a:effectLst/>
                                            <a:latin typeface="Cambria Math" panose="02040503050406030204" pitchFamily="18" charset="0"/>
                                            <a:ea typeface="+mn-ea"/>
                                            <a:cs typeface="+mn-cs"/>
                                          </a:rPr>
                                          <m:t>𝑖</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𝑥</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sub>
                                    </m:sSub>
                                  </m:e>
                                </m:nary>
                              </m:e>
                            </m:d>
                          </m:e>
                          <m:sup>
                            <m:r>
                              <a:rPr lang="en-US" sz="1300" b="0" i="1">
                                <a:latin typeface="Cambria Math" panose="02040503050406030204" pitchFamily="18" charset="0"/>
                              </a:rPr>
                              <m:t>2</m:t>
                            </m:r>
                          </m:sup>
                        </m:sSup>
                      </m:num>
                      <m:den>
                        <m:nary>
                          <m:naryPr>
                            <m:chr m:val="∑"/>
                            <m:ctrlPr>
                              <a:rPr lang="en-US" sz="1300" b="0" i="1">
                                <a:latin typeface="Cambria Math" panose="02040503050406030204" pitchFamily="18" charset="0"/>
                              </a:rPr>
                            </m:ctrlPr>
                          </m:naryPr>
                          <m:sub>
                            <m:r>
                              <m:rPr>
                                <m:brk m:alnAt="23"/>
                              </m:rPr>
                              <a:rPr lang="en-US" sz="1300" b="0" i="1">
                                <a:latin typeface="Cambria Math" panose="02040503050406030204" pitchFamily="18" charset="0"/>
                              </a:rPr>
                              <m:t>𝑖</m:t>
                            </m:r>
                            <m:r>
                              <a:rPr lang="en-US" sz="1300" b="0" i="1">
                                <a:latin typeface="Cambria Math" panose="02040503050406030204" pitchFamily="18" charset="0"/>
                              </a:rPr>
                              <m:t>=1</m:t>
                            </m:r>
                          </m:sub>
                          <m:sup>
                            <m:r>
                              <a:rPr lang="en-US" sz="1300" b="0" i="1">
                                <a:latin typeface="Cambria Math" panose="02040503050406030204" pitchFamily="18" charset="0"/>
                              </a:rPr>
                              <m:t>𝑛</m:t>
                            </m:r>
                          </m:sup>
                          <m:e>
                            <m:sSup>
                              <m:sSupPr>
                                <m:ctrlPr>
                                  <a:rPr lang="en-US" sz="1300" b="0" i="1">
                                    <a:latin typeface="Cambria Math" panose="02040503050406030204" pitchFamily="18" charset="0"/>
                                  </a:rPr>
                                </m:ctrlPr>
                              </m:sSupPr>
                              <m:e>
                                <m:d>
                                  <m:dPr>
                                    <m:ctrlPr>
                                      <a:rPr lang="en-US" sz="1300" b="0" i="1">
                                        <a:latin typeface="Cambria Math" panose="02040503050406030204" pitchFamily="18" charset="0"/>
                                      </a:rPr>
                                    </m:ctrlPr>
                                  </m:dPr>
                                  <m:e>
                                    <m:sSub>
                                      <m:sSubPr>
                                        <m:ctrlPr>
                                          <a:rPr lang="en-US" sz="1300" b="0" i="1">
                                            <a:latin typeface="Cambria Math" panose="02040503050406030204" pitchFamily="18" charset="0"/>
                                          </a:rPr>
                                        </m:ctrlPr>
                                      </m:sSubPr>
                                      <m:e>
                                        <m:r>
                                          <a:rPr lang="en-US" sz="1300" b="0" i="1">
                                            <a:latin typeface="Cambria Math" panose="02040503050406030204" pitchFamily="18" charset="0"/>
                                          </a:rPr>
                                          <m:t>𝑥</m:t>
                                        </m:r>
                                      </m:e>
                                      <m:sub>
                                        <m:r>
                                          <a:rPr lang="en-US" sz="1300" b="0" i="1">
                                            <a:latin typeface="Cambria Math" panose="02040503050406030204" pitchFamily="18" charset="0"/>
                                          </a:rPr>
                                          <m:t>(</m:t>
                                        </m:r>
                                        <m:r>
                                          <a:rPr lang="en-US" sz="1300" b="0" i="1">
                                            <a:latin typeface="Cambria Math" panose="02040503050406030204" pitchFamily="18" charset="0"/>
                                          </a:rPr>
                                          <m:t>𝑖</m:t>
                                        </m:r>
                                        <m:r>
                                          <a:rPr lang="en-US" sz="1300" b="0" i="1">
                                            <a:latin typeface="Cambria Math" panose="02040503050406030204" pitchFamily="18" charset="0"/>
                                          </a:rPr>
                                          <m:t>)</m:t>
                                        </m:r>
                                      </m:sub>
                                    </m:sSub>
                                    <m:r>
                                      <a:rPr lang="en-US" sz="1300" b="0" i="1">
                                        <a:latin typeface="Cambria Math" panose="02040503050406030204" pitchFamily="18" charset="0"/>
                                      </a:rPr>
                                      <m:t>−</m:t>
                                    </m:r>
                                    <m:acc>
                                      <m:accPr>
                                        <m:chr m:val="̅"/>
                                        <m:ctrlPr>
                                          <a:rPr lang="en-US" sz="1300" b="0" i="1">
                                            <a:latin typeface="Cambria Math" panose="02040503050406030204" pitchFamily="18" charset="0"/>
                                          </a:rPr>
                                        </m:ctrlPr>
                                      </m:accPr>
                                      <m:e>
                                        <m:r>
                                          <a:rPr lang="en-US" sz="1300" b="0" i="1">
                                            <a:latin typeface="Cambria Math" panose="02040503050406030204" pitchFamily="18" charset="0"/>
                                          </a:rPr>
                                          <m:t>𝑥</m:t>
                                        </m:r>
                                      </m:e>
                                    </m:acc>
                                  </m:e>
                                </m:d>
                              </m:e>
                              <m:sup>
                                <m:r>
                                  <a:rPr lang="en-US" sz="1300" b="0" i="1">
                                    <a:latin typeface="Cambria Math" panose="02040503050406030204" pitchFamily="18" charset="0"/>
                                  </a:rPr>
                                  <m:t>2</m:t>
                                </m:r>
                              </m:sup>
                            </m:sSup>
                          </m:e>
                        </m:nary>
                      </m:den>
                    </m:f>
                  </m:oMath>
                </m:oMathPara>
              </a14:m>
              <a:endParaRPr lang="en-US" sz="1300"/>
            </a:p>
          </xdr:txBody>
        </xdr:sp>
      </mc:Choice>
      <mc:Fallback xmlns="">
        <xdr:sp macro="" textlink="">
          <xdr:nvSpPr>
            <xdr:cNvPr id="2" name="TextBox 1">
              <a:extLst>
                <a:ext uri="{FF2B5EF4-FFF2-40B4-BE49-F238E27FC236}">
                  <a16:creationId xmlns:a16="http://schemas.microsoft.com/office/drawing/2014/main" id="{8FCCD7CB-A8ED-420B-B3C6-7B39758B1E9D}"/>
                </a:ext>
              </a:extLst>
            </xdr:cNvPr>
            <xdr:cNvSpPr txBox="1"/>
          </xdr:nvSpPr>
          <xdr:spPr>
            <a:xfrm>
              <a:off x="1752600" y="1600200"/>
              <a:ext cx="202692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300" b="0" i="0">
                  <a:latin typeface="Cambria Math" panose="02040503050406030204" pitchFamily="18" charset="0"/>
                </a:rPr>
                <a:t>𝑊=</a:t>
              </a:r>
              <a:r>
                <a:rPr lang="en-US" sz="1100" b="0" i="0">
                  <a:solidFill>
                    <a:schemeClr val="tx1"/>
                  </a:solidFill>
                  <a:effectLst/>
                  <a:latin typeface="Cambria Math" panose="02040503050406030204" pitchFamily="18" charset="0"/>
                  <a:ea typeface="+mn-ea"/>
                  <a:cs typeface="+mn-cs"/>
                </a:rPr>
                <a:t>(∑_(𝑖=1)^𝑛▒〖𝑎_𝑖 𝑥_((𝑖)) 〗)</a:t>
              </a:r>
              <a:r>
                <a:rPr lang="en-US" sz="1300" b="0" i="0">
                  <a:solidFill>
                    <a:schemeClr val="tx1"/>
                  </a:solidFill>
                  <a:effectLst/>
                  <a:latin typeface="Cambria Math" panose="02040503050406030204" pitchFamily="18" charset="0"/>
                  <a:ea typeface="+mn-ea"/>
                  <a:cs typeface="+mn-cs"/>
                </a:rPr>
                <a:t>^</a:t>
              </a:r>
              <a:r>
                <a:rPr lang="en-US" sz="1300" b="0" i="0">
                  <a:latin typeface="Cambria Math" panose="02040503050406030204" pitchFamily="18" charset="0"/>
                </a:rPr>
                <a:t>2/(∑_(𝑖=1)^𝑛▒(𝑥_((𝑖))−𝑥 ̅ )^2 )</a:t>
              </a:r>
              <a:endParaRPr lang="en-US" sz="1300"/>
            </a:p>
          </xdr:txBody>
        </xdr:sp>
      </mc:Fallback>
    </mc:AlternateContent>
    <xdr:clientData/>
  </xdr:oneCellAnchor>
  <xdr:oneCellAnchor>
    <xdr:from>
      <xdr:col>9</xdr:col>
      <xdr:colOff>0</xdr:colOff>
      <xdr:row>31</xdr:row>
      <xdr:rowOff>0</xdr:rowOff>
    </xdr:from>
    <xdr:ext cx="251460" cy="41148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6670E445-E496-E82E-AB15-0C4AF609FDC0}"/>
                </a:ext>
              </a:extLst>
            </xdr:cNvPr>
            <xdr:cNvSpPr txBox="1"/>
          </xdr:nvSpPr>
          <xdr:spPr>
            <a:xfrm>
              <a:off x="8061960" y="8496300"/>
              <a:ext cx="251460" cy="4114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f>
                      <m:fPr>
                        <m:ctrlPr>
                          <a:rPr lang="en-US" sz="1100" i="1">
                            <a:latin typeface="Cambria Math" panose="02040503050406030204" pitchFamily="18" charset="0"/>
                          </a:rPr>
                        </m:ctrlPr>
                      </m:fPr>
                      <m:num>
                        <m:r>
                          <a:rPr lang="en-US" sz="1100" b="0" i="1">
                            <a:latin typeface="Cambria Math" panose="02040503050406030204" pitchFamily="18" charset="0"/>
                          </a:rPr>
                          <m:t>1</m:t>
                        </m:r>
                      </m:num>
                      <m:den>
                        <m:rad>
                          <m:radPr>
                            <m:degHide m:val="on"/>
                            <m:ctrlPr>
                              <a:rPr lang="en-US" sz="1100" i="1">
                                <a:latin typeface="Cambria Math" panose="02040503050406030204" pitchFamily="18" charset="0"/>
                              </a:rPr>
                            </m:ctrlPr>
                          </m:radPr>
                          <m:deg/>
                          <m:e>
                            <m:r>
                              <a:rPr lang="en-US" sz="1100" b="0" i="1">
                                <a:latin typeface="Cambria Math" panose="02040503050406030204" pitchFamily="18" charset="0"/>
                              </a:rPr>
                              <m:t>𝑛</m:t>
                            </m:r>
                          </m:e>
                        </m:rad>
                      </m:den>
                    </m:f>
                  </m:oMath>
                </m:oMathPara>
              </a14:m>
              <a:endParaRPr lang="en-US" sz="1100"/>
            </a:p>
          </xdr:txBody>
        </xdr:sp>
      </mc:Choice>
      <mc:Fallback xmlns="">
        <xdr:sp macro="" textlink="">
          <xdr:nvSpPr>
            <xdr:cNvPr id="3" name="TextBox 2">
              <a:extLst>
                <a:ext uri="{FF2B5EF4-FFF2-40B4-BE49-F238E27FC236}">
                  <a16:creationId xmlns:a16="http://schemas.microsoft.com/office/drawing/2014/main" id="{6670E445-E496-E82E-AB15-0C4AF609FDC0}"/>
                </a:ext>
              </a:extLst>
            </xdr:cNvPr>
            <xdr:cNvSpPr txBox="1"/>
          </xdr:nvSpPr>
          <xdr:spPr>
            <a:xfrm>
              <a:off x="8061960" y="8496300"/>
              <a:ext cx="251460" cy="4114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1/√𝑛</a:t>
              </a:r>
              <a:endParaRPr lang="en-US" sz="1100"/>
            </a:p>
          </xdr:txBody>
        </xdr:sp>
      </mc:Fallback>
    </mc:AlternateContent>
    <xdr:clientData/>
  </xdr:oneCellAnchor>
  <xdr:oneCellAnchor>
    <xdr:from>
      <xdr:col>2</xdr:col>
      <xdr:colOff>0</xdr:colOff>
      <xdr:row>23</xdr:row>
      <xdr:rowOff>0</xdr:rowOff>
    </xdr:from>
    <xdr:ext cx="5623560" cy="20574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02A0B98-C138-F02E-54F3-740E99C59DC0}"/>
                </a:ext>
              </a:extLst>
            </xdr:cNvPr>
            <xdr:cNvSpPr txBox="1"/>
          </xdr:nvSpPr>
          <xdr:spPr>
            <a:xfrm>
              <a:off x="1798320" y="6850380"/>
              <a:ext cx="5623560" cy="2057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𝑎</m:t>
                        </m:r>
                      </m:e>
                      <m:sub>
                        <m:r>
                          <a:rPr lang="en-US" sz="1100" b="0" i="1">
                            <a:latin typeface="Cambria Math" panose="02040503050406030204" pitchFamily="18" charset="0"/>
                          </a:rPr>
                          <m:t>𝑖</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𝑐</m:t>
                        </m:r>
                      </m:e>
                      <m:sub>
                        <m:r>
                          <a:rPr lang="en-US" sz="1100" b="0" i="1">
                            <a:latin typeface="Cambria Math" panose="02040503050406030204" pitchFamily="18" charset="0"/>
                          </a:rPr>
                          <m:t>𝑖</m:t>
                        </m:r>
                      </m:sub>
                    </m:sSub>
                    <m:r>
                      <a:rPr lang="en-US" sz="1100" b="0" i="1">
                        <a:latin typeface="Cambria Math" panose="02040503050406030204" pitchFamily="18" charset="0"/>
                      </a:rPr>
                      <m:t>+0.221157</m:t>
                    </m:r>
                    <m:r>
                      <a:rPr lang="en-US" sz="1100" b="0" i="1">
                        <a:latin typeface="Cambria Math" panose="02040503050406030204" pitchFamily="18" charset="0"/>
                      </a:rPr>
                      <m:t>𝑥</m:t>
                    </m:r>
                    <m:r>
                      <a:rPr lang="en-US" sz="1100" b="0" i="1">
                        <a:latin typeface="Cambria Math" panose="02040503050406030204" pitchFamily="18" charset="0"/>
                      </a:rPr>
                      <m:t>−0.147981</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2</m:t>
                        </m:r>
                      </m:sup>
                    </m:sSup>
                    <m:r>
                      <a:rPr lang="en-US" sz="1100" b="0" i="1">
                        <a:latin typeface="Cambria Math" panose="02040503050406030204" pitchFamily="18" charset="0"/>
                      </a:rPr>
                      <m:t>−2.071190</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3</m:t>
                        </m:r>
                      </m:sup>
                    </m:sSup>
                    <m:r>
                      <a:rPr lang="en-US" sz="1100" b="0" i="1">
                        <a:latin typeface="Cambria Math" panose="02040503050406030204" pitchFamily="18" charset="0"/>
                      </a:rPr>
                      <m:t>+4.434685</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4</m:t>
                        </m:r>
                      </m:sup>
                    </m:sSup>
                    <m:r>
                      <a:rPr lang="en-US" sz="1100" b="0" i="1">
                        <a:latin typeface="Cambria Math" panose="02040503050406030204" pitchFamily="18" charset="0"/>
                      </a:rPr>
                      <m:t>−2.706056</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5</m:t>
                        </m:r>
                      </m:sup>
                    </m:sSup>
                  </m:oMath>
                </m:oMathPara>
              </a14:m>
              <a:endParaRPr lang="en-US" sz="1100"/>
            </a:p>
          </xdr:txBody>
        </xdr:sp>
      </mc:Choice>
      <mc:Fallback xmlns="">
        <xdr:sp macro="" textlink="">
          <xdr:nvSpPr>
            <xdr:cNvPr id="4" name="TextBox 3">
              <a:extLst>
                <a:ext uri="{FF2B5EF4-FFF2-40B4-BE49-F238E27FC236}">
                  <a16:creationId xmlns:a16="http://schemas.microsoft.com/office/drawing/2014/main" id="{902A0B98-C138-F02E-54F3-740E99C59DC0}"/>
                </a:ext>
              </a:extLst>
            </xdr:cNvPr>
            <xdr:cNvSpPr txBox="1"/>
          </xdr:nvSpPr>
          <xdr:spPr>
            <a:xfrm>
              <a:off x="1798320" y="6850380"/>
              <a:ext cx="5623560" cy="2057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𝑎_𝑖=𝑐_𝑖+0.221157𝑥−0.147981𝑥^2−2.071190𝑥^3+4.434685𝑥^4−2.706056𝑥^5</a:t>
              </a:r>
              <a:endParaRPr lang="en-US" sz="1100"/>
            </a:p>
          </xdr:txBody>
        </xdr:sp>
      </mc:Fallback>
    </mc:AlternateContent>
    <xdr:clientData/>
  </xdr:oneCellAnchor>
  <xdr:oneCellAnchor>
    <xdr:from>
      <xdr:col>2</xdr:col>
      <xdr:colOff>0</xdr:colOff>
      <xdr:row>24</xdr:row>
      <xdr:rowOff>0</xdr:rowOff>
    </xdr:from>
    <xdr:ext cx="5623560" cy="20574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2F7538D5-CB7E-40D5-97BE-E72185492C32}"/>
                </a:ext>
              </a:extLst>
            </xdr:cNvPr>
            <xdr:cNvSpPr txBox="1"/>
          </xdr:nvSpPr>
          <xdr:spPr>
            <a:xfrm>
              <a:off x="1798320" y="6400800"/>
              <a:ext cx="5623560" cy="2057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𝑎</m:t>
                        </m:r>
                      </m:e>
                      <m:sub>
                        <m:r>
                          <a:rPr lang="en-US" sz="1100" b="0" i="1">
                            <a:latin typeface="Cambria Math" panose="02040503050406030204" pitchFamily="18" charset="0"/>
                          </a:rPr>
                          <m:t>𝑖</m:t>
                        </m:r>
                        <m:r>
                          <a:rPr lang="en-US" sz="1100" b="0" i="1">
                            <a:latin typeface="Cambria Math" panose="02040503050406030204" pitchFamily="18" charset="0"/>
                          </a:rPr>
                          <m:t>−1</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𝑐</m:t>
                        </m:r>
                      </m:e>
                      <m:sub>
                        <m:r>
                          <a:rPr lang="en-US" sz="1100" b="0" i="1">
                            <a:latin typeface="Cambria Math" panose="02040503050406030204" pitchFamily="18" charset="0"/>
                          </a:rPr>
                          <m:t>𝑖</m:t>
                        </m:r>
                        <m:r>
                          <a:rPr lang="en-US" sz="1100" b="0" i="1">
                            <a:latin typeface="Cambria Math" panose="02040503050406030204" pitchFamily="18" charset="0"/>
                          </a:rPr>
                          <m:t>−1</m:t>
                        </m:r>
                      </m:sub>
                    </m:sSub>
                    <m:r>
                      <a:rPr lang="en-US" sz="1100" b="0" i="1">
                        <a:latin typeface="Cambria Math" panose="02040503050406030204" pitchFamily="18" charset="0"/>
                      </a:rPr>
                      <m:t>+0.042981</m:t>
                    </m:r>
                    <m:r>
                      <a:rPr lang="en-US" sz="1100" b="0" i="1">
                        <a:latin typeface="Cambria Math" panose="02040503050406030204" pitchFamily="18" charset="0"/>
                      </a:rPr>
                      <m:t>𝑥</m:t>
                    </m:r>
                    <m:r>
                      <a:rPr lang="en-US" sz="1100" b="0" i="1">
                        <a:latin typeface="Cambria Math" panose="02040503050406030204" pitchFamily="18" charset="0"/>
                      </a:rPr>
                      <m:t>−0.293762</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2</m:t>
                        </m:r>
                      </m:sup>
                    </m:sSup>
                    <m:r>
                      <a:rPr lang="en-US" sz="1100" b="0" i="1">
                        <a:latin typeface="Cambria Math" panose="02040503050406030204" pitchFamily="18" charset="0"/>
                      </a:rPr>
                      <m:t>−1.752461</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3</m:t>
                        </m:r>
                      </m:sup>
                    </m:sSup>
                    <m:r>
                      <a:rPr lang="en-US" sz="1100" b="0" i="1">
                        <a:latin typeface="Cambria Math" panose="02040503050406030204" pitchFamily="18" charset="0"/>
                      </a:rPr>
                      <m:t>+5.682633</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4</m:t>
                        </m:r>
                      </m:sup>
                    </m:sSup>
                    <m:r>
                      <a:rPr lang="en-US" sz="1100" b="0" i="1">
                        <a:latin typeface="Cambria Math" panose="02040503050406030204" pitchFamily="18" charset="0"/>
                      </a:rPr>
                      <m:t>−3.582663</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5</m:t>
                        </m:r>
                      </m:sup>
                    </m:sSup>
                  </m:oMath>
                </m:oMathPara>
              </a14:m>
              <a:endParaRPr lang="en-US" sz="1100"/>
            </a:p>
          </xdr:txBody>
        </xdr:sp>
      </mc:Choice>
      <mc:Fallback xmlns="">
        <xdr:sp macro="" textlink="">
          <xdr:nvSpPr>
            <xdr:cNvPr id="5" name="TextBox 4">
              <a:extLst>
                <a:ext uri="{FF2B5EF4-FFF2-40B4-BE49-F238E27FC236}">
                  <a16:creationId xmlns:a16="http://schemas.microsoft.com/office/drawing/2014/main" id="{2F7538D5-CB7E-40D5-97BE-E72185492C32}"/>
                </a:ext>
              </a:extLst>
            </xdr:cNvPr>
            <xdr:cNvSpPr txBox="1"/>
          </xdr:nvSpPr>
          <xdr:spPr>
            <a:xfrm>
              <a:off x="1798320" y="6400800"/>
              <a:ext cx="5623560" cy="2057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𝑎_(𝑖−1)=𝑐_(𝑖−1)+0.042981𝑥−0.293762𝑥^2−1.752461𝑥^3+5.682633𝑥^4−3.582663𝑥^5</a:t>
              </a:r>
              <a:endParaRPr lang="en-US" sz="1100"/>
            </a:p>
          </xdr:txBody>
        </xdr:sp>
      </mc:Fallback>
    </mc:AlternateContent>
    <xdr:clientData/>
  </xdr:oneCellAnchor>
  <xdr:oneCellAnchor>
    <xdr:from>
      <xdr:col>9</xdr:col>
      <xdr:colOff>0</xdr:colOff>
      <xdr:row>27</xdr:row>
      <xdr:rowOff>0</xdr:rowOff>
    </xdr:from>
    <xdr:ext cx="4594860" cy="41148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B7996E50-32A7-D5CF-8E4A-6DB3C8087439}"/>
                </a:ext>
              </a:extLst>
            </xdr:cNvPr>
            <xdr:cNvSpPr txBox="1"/>
          </xdr:nvSpPr>
          <xdr:spPr>
            <a:xfrm>
              <a:off x="8061960" y="7673340"/>
              <a:ext cx="4594860" cy="4114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 </m:t>
                        </m:r>
                        <m:r>
                          <a:rPr lang="en-US" sz="1100" b="0" i="1">
                            <a:latin typeface="Cambria Math" panose="02040503050406030204" pitchFamily="18" charset="0"/>
                          </a:rPr>
                          <m:t>𝑎</m:t>
                        </m:r>
                      </m:e>
                      <m:sub>
                        <m:r>
                          <a:rPr lang="en-US" sz="1100" b="0" i="1">
                            <a:latin typeface="Cambria Math" panose="02040503050406030204" pitchFamily="18" charset="0"/>
                          </a:rPr>
                          <m:t>𝑖</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𝑐</m:t>
                            </m:r>
                          </m:e>
                          <m:sub>
                            <m:r>
                              <a:rPr lang="en-US" sz="1100" b="0" i="1">
                                <a:latin typeface="Cambria Math" panose="02040503050406030204" pitchFamily="18" charset="0"/>
                              </a:rPr>
                              <m:t>𝑖</m:t>
                            </m:r>
                          </m:sub>
                        </m:sSub>
                      </m:num>
                      <m:den>
                        <m:rad>
                          <m:radPr>
                            <m:degHide m:val="on"/>
                            <m:ctrlPr>
                              <a:rPr lang="en-US" sz="1100" b="0" i="1">
                                <a:latin typeface="Cambria Math" panose="02040503050406030204" pitchFamily="18" charset="0"/>
                              </a:rPr>
                            </m:ctrlPr>
                          </m:radPr>
                          <m:deg/>
                          <m:e>
                            <m:r>
                              <a:rPr lang="el-GR" sz="1100" b="0" i="1">
                                <a:latin typeface="Cambria Math" panose="02040503050406030204" pitchFamily="18" charset="0"/>
                              </a:rPr>
                              <m:t>𝜖</m:t>
                            </m:r>
                          </m:e>
                        </m:rad>
                      </m:den>
                    </m:f>
                    <m:r>
                      <a:rPr lang="en-US" sz="1100" b="0" i="1">
                        <a:latin typeface="Cambria Math" panose="02040503050406030204" pitchFamily="18" charset="0"/>
                      </a:rPr>
                      <m:t>, </m:t>
                    </m:r>
                    <m:r>
                      <a:rPr lang="en-US" sz="1100" b="0" i="1">
                        <a:solidFill>
                          <a:schemeClr val="tx1"/>
                        </a:solidFill>
                        <a:effectLst/>
                        <a:latin typeface="Cambria Math" panose="02040503050406030204" pitchFamily="18" charset="0"/>
                        <a:ea typeface="+mn-ea"/>
                        <a:cs typeface="+mn-cs"/>
                      </a:rPr>
                      <m:t>𝑓𝑜𝑟</m:t>
                    </m:r>
                    <m:r>
                      <a:rPr lang="en-US" sz="1100" b="0" i="1">
                        <a:solidFill>
                          <a:schemeClr val="tx1"/>
                        </a:solidFill>
                        <a:effectLst/>
                        <a:latin typeface="Cambria Math" panose="02040503050406030204" pitchFamily="18" charset="0"/>
                        <a:ea typeface="+mn-ea"/>
                        <a:cs typeface="+mn-cs"/>
                      </a:rPr>
                      <m:t> 2&lt;</m:t>
                    </m:r>
                    <m: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&lt;</m:t>
                    </m:r>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−1 </m:t>
                    </m:r>
                    <m:r>
                      <a:rPr lang="en-US" sz="1100" b="0" i="1">
                        <a:latin typeface="Cambria Math" panose="02040503050406030204" pitchFamily="18" charset="0"/>
                      </a:rPr>
                      <m:t>𝑎𝑛𝑑</m:t>
                    </m:r>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𝑎</m:t>
                        </m:r>
                      </m:e>
                      <m:sub>
                        <m:r>
                          <a:rPr lang="en-US" sz="1100" b="0" i="1">
                            <a:latin typeface="Cambria Math" panose="02040503050406030204" pitchFamily="18" charset="0"/>
                          </a:rPr>
                          <m:t>𝑖</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𝑎</m:t>
                        </m:r>
                      </m:e>
                      <m:sub>
                        <m:r>
                          <a:rPr lang="en-US" sz="1100" b="0" i="1">
                            <a:latin typeface="Cambria Math" panose="02040503050406030204" pitchFamily="18" charset="0"/>
                          </a:rPr>
                          <m:t>𝑛</m:t>
                        </m:r>
                      </m:sub>
                    </m:sSub>
                    <m:r>
                      <a:rPr lang="en-US" sz="1100" b="0" i="0">
                        <a:latin typeface="Cambria Math" panose="02040503050406030204" pitchFamily="18" charset="0"/>
                      </a:rPr>
                      <m:t> </m:t>
                    </m:r>
                    <m:r>
                      <m:rPr>
                        <m:sty m:val="p"/>
                      </m:rPr>
                      <a:rPr lang="en-US" sz="1100" b="0" i="0">
                        <a:latin typeface="Cambria Math" panose="02040503050406030204" pitchFamily="18" charset="0"/>
                      </a:rPr>
                      <m:t>for</m:t>
                    </m:r>
                    <m:r>
                      <a:rPr lang="en-US" sz="1100" b="0" i="0">
                        <a:latin typeface="Cambria Math" panose="02040503050406030204" pitchFamily="18" charset="0"/>
                      </a:rPr>
                      <m:t> </m:t>
                    </m:r>
                    <m:r>
                      <m:rPr>
                        <m:sty m:val="p"/>
                      </m:rPr>
                      <a:rPr lang="en-US" sz="1100" b="0" i="0">
                        <a:latin typeface="Cambria Math" panose="02040503050406030204" pitchFamily="18" charset="0"/>
                      </a:rPr>
                      <m:t>i</m:t>
                    </m:r>
                    <m:r>
                      <a:rPr lang="en-US" sz="1100" b="0" i="0">
                        <a:latin typeface="Cambria Math" panose="02040503050406030204" pitchFamily="18" charset="0"/>
                      </a:rPr>
                      <m:t>=1 </m:t>
                    </m:r>
                    <m:r>
                      <m:rPr>
                        <m:sty m:val="p"/>
                      </m:rPr>
                      <a:rPr lang="en-US" sz="1100" b="0" i="0">
                        <a:latin typeface="Cambria Math" panose="02040503050406030204" pitchFamily="18" charset="0"/>
                      </a:rPr>
                      <m:t>and</m:t>
                    </m:r>
                    <m:r>
                      <a:rPr lang="en-US" sz="1100" b="0" i="0">
                        <a:latin typeface="Cambria Math" panose="02040503050406030204" pitchFamily="18" charset="0"/>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𝑎</m:t>
                        </m:r>
                      </m:e>
                      <m:sub>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𝑎</m:t>
                        </m:r>
                      </m:e>
                      <m:sub>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−1</m:t>
                        </m:r>
                      </m:sub>
                    </m:sSub>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for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t>
                    </m:r>
                    <m:r>
                      <a:rPr lang="en-US" sz="1100" b="0" i="0">
                        <a:solidFill>
                          <a:schemeClr val="tx1"/>
                        </a:solidFill>
                        <a:effectLst/>
                        <a:latin typeface="Cambria Math" panose="02040503050406030204" pitchFamily="18" charset="0"/>
                        <a:ea typeface="+mn-ea"/>
                        <a:cs typeface="+mn-cs"/>
                      </a:rPr>
                      <m:t>=2</m:t>
                    </m:r>
                  </m:oMath>
                </m:oMathPara>
              </a14:m>
              <a:endParaRPr lang="en-US" sz="1100"/>
            </a:p>
          </xdr:txBody>
        </xdr:sp>
      </mc:Choice>
      <mc:Fallback xmlns="">
        <xdr:sp macro="" textlink="">
          <xdr:nvSpPr>
            <xdr:cNvPr id="6" name="TextBox 5">
              <a:extLst>
                <a:ext uri="{FF2B5EF4-FFF2-40B4-BE49-F238E27FC236}">
                  <a16:creationId xmlns:a16="http://schemas.microsoft.com/office/drawing/2014/main" id="{B7996E50-32A7-D5CF-8E4A-6DB3C8087439}"/>
                </a:ext>
              </a:extLst>
            </xdr:cNvPr>
            <xdr:cNvSpPr txBox="1"/>
          </xdr:nvSpPr>
          <xdr:spPr>
            <a:xfrm>
              <a:off x="8061960" y="7673340"/>
              <a:ext cx="4594860" cy="4114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i="0">
                  <a:latin typeface="Cambria Math" panose="02040503050406030204" pitchFamily="18" charset="0"/>
                </a:rPr>
                <a:t>〖</a:t>
              </a:r>
              <a:r>
                <a:rPr lang="en-US" sz="1100" b="0" i="0">
                  <a:latin typeface="Cambria Math" panose="02040503050406030204" pitchFamily="18" charset="0"/>
                </a:rPr>
                <a:t> 𝑎〗_𝑖=𝑐_𝑖/√</a:t>
              </a:r>
              <a:r>
                <a:rPr lang="el-GR" sz="1100" b="0" i="0">
                  <a:latin typeface="Cambria Math" panose="02040503050406030204" pitchFamily="18" charset="0"/>
                </a:rPr>
                <a:t>𝜖</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𝑓𝑜𝑟 2&lt;𝑖&lt;𝑛−1 </a:t>
              </a:r>
              <a:r>
                <a:rPr lang="en-US" sz="1100" b="0" i="0">
                  <a:latin typeface="Cambria Math" panose="02040503050406030204" pitchFamily="18" charset="0"/>
                </a:rPr>
                <a:t>𝑎𝑛𝑑 𝑎_𝑖=−𝑎_𝑛  for i=1 and </a:t>
              </a:r>
              <a:r>
                <a:rPr lang="en-US" sz="1100" b="0" i="0">
                  <a:solidFill>
                    <a:schemeClr val="tx1"/>
                  </a:solidFill>
                  <a:effectLst/>
                  <a:latin typeface="Cambria Math" panose="02040503050406030204" pitchFamily="18" charset="0"/>
                  <a:ea typeface="+mn-ea"/>
                  <a:cs typeface="+mn-cs"/>
                </a:rPr>
                <a:t>𝑎_𝑖=−𝑎_(𝑛−1)  for i=2</a:t>
              </a:r>
              <a:endParaRPr lang="en-US" sz="1100"/>
            </a:p>
          </xdr:txBody>
        </xdr:sp>
      </mc:Fallback>
    </mc:AlternateContent>
    <xdr:clientData/>
  </xdr:oneCellAnchor>
  <xdr:oneCellAnchor>
    <xdr:from>
      <xdr:col>9</xdr:col>
      <xdr:colOff>0</xdr:colOff>
      <xdr:row>29</xdr:row>
      <xdr:rowOff>0</xdr:rowOff>
    </xdr:from>
    <xdr:ext cx="1905000" cy="411479"/>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8D71CCD-1031-CB03-D788-C49A60021B5B}"/>
                </a:ext>
              </a:extLst>
            </xdr:cNvPr>
            <xdr:cNvSpPr txBox="1"/>
          </xdr:nvSpPr>
          <xdr:spPr>
            <a:xfrm>
              <a:off x="8061960" y="8084820"/>
              <a:ext cx="1905000" cy="4114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 </m:t>
                        </m:r>
                        <m:r>
                          <a:rPr lang="en-US" sz="1100" b="0" i="1">
                            <a:latin typeface="Cambria Math" panose="02040503050406030204" pitchFamily="18" charset="0"/>
                          </a:rPr>
                          <m:t>𝑐</m:t>
                        </m:r>
                      </m:e>
                      <m:sub>
                        <m:r>
                          <a:rPr lang="en-US" sz="1100" b="0" i="1">
                            <a:latin typeface="Cambria Math" panose="02040503050406030204" pitchFamily="18" charset="0"/>
                          </a:rPr>
                          <m:t>𝑖</m:t>
                        </m:r>
                      </m:sub>
                    </m:sSub>
                    <m:r>
                      <a:rPr lang="en-US" sz="1100" b="0" i="1">
                        <a:latin typeface="Cambria Math" panose="02040503050406030204" pitchFamily="18" charset="0"/>
                      </a:rPr>
                      <m:t>=</m:t>
                    </m:r>
                    <m:r>
                      <a:rPr lang="en-US" sz="1100" b="0" i="1">
                        <a:latin typeface="Cambria Math" panose="02040503050406030204" pitchFamily="18" charset="0"/>
                      </a:rPr>
                      <m:t>𝑁𝑂𝑅𝑀</m:t>
                    </m:r>
                    <m:r>
                      <a:rPr lang="en-US" sz="1100" b="0" i="1">
                        <a:latin typeface="Cambria Math" panose="02040503050406030204" pitchFamily="18" charset="0"/>
                      </a:rPr>
                      <m:t>.</m:t>
                    </m:r>
                    <m:r>
                      <a:rPr lang="en-US" sz="1100" b="0" i="1">
                        <a:latin typeface="Cambria Math" panose="02040503050406030204" pitchFamily="18" charset="0"/>
                      </a:rPr>
                      <m:t>𝑆</m:t>
                    </m:r>
                    <m:r>
                      <a:rPr lang="en-US" sz="1100" b="0" i="1">
                        <a:latin typeface="Cambria Math" panose="02040503050406030204" pitchFamily="18" charset="0"/>
                      </a:rPr>
                      <m:t>.</m:t>
                    </m:r>
                    <m:r>
                      <a:rPr lang="en-US" sz="1100" b="0" i="1">
                        <a:latin typeface="Cambria Math" panose="02040503050406030204" pitchFamily="18" charset="0"/>
                      </a:rPr>
                      <m:t>𝐼𝑁𝑉</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𝑖</m:t>
                            </m:r>
                            <m:r>
                              <a:rPr lang="en-US" sz="1100" b="0" i="1">
                                <a:latin typeface="Cambria Math" panose="02040503050406030204" pitchFamily="18" charset="0"/>
                              </a:rPr>
                              <m:t>−0.375</m:t>
                            </m:r>
                          </m:num>
                          <m:den>
                            <m:r>
                              <a:rPr lang="en-US" sz="1100" b="0" i="1">
                                <a:latin typeface="Cambria Math" panose="02040503050406030204" pitchFamily="18" charset="0"/>
                              </a:rPr>
                              <m:t>𝑛</m:t>
                            </m:r>
                            <m:r>
                              <a:rPr lang="en-US" sz="1100" b="0" i="1">
                                <a:latin typeface="Cambria Math" panose="02040503050406030204" pitchFamily="18" charset="0"/>
                              </a:rPr>
                              <m:t>+0.25</m:t>
                            </m:r>
                          </m:den>
                        </m:f>
                      </m:e>
                    </m:d>
                  </m:oMath>
                </m:oMathPara>
              </a14:m>
              <a:endParaRPr lang="en-US" sz="1100" b="0"/>
            </a:p>
            <a:p>
              <a:endParaRPr lang="en-US" sz="1100" b="0"/>
            </a:p>
            <a:p>
              <a:endParaRPr lang="en-US" sz="1100"/>
            </a:p>
          </xdr:txBody>
        </xdr:sp>
      </mc:Choice>
      <mc:Fallback xmlns="">
        <xdr:sp macro="" textlink="">
          <xdr:nvSpPr>
            <xdr:cNvPr id="7" name="TextBox 6">
              <a:extLst>
                <a:ext uri="{FF2B5EF4-FFF2-40B4-BE49-F238E27FC236}">
                  <a16:creationId xmlns:a16="http://schemas.microsoft.com/office/drawing/2014/main" id="{78D71CCD-1031-CB03-D788-C49A60021B5B}"/>
                </a:ext>
              </a:extLst>
            </xdr:cNvPr>
            <xdr:cNvSpPr txBox="1"/>
          </xdr:nvSpPr>
          <xdr:spPr>
            <a:xfrm>
              <a:off x="8061960" y="8084820"/>
              <a:ext cx="1905000" cy="4114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𝑐〗_𝑖=𝑁𝑂𝑅𝑀.𝑆.𝐼𝑁𝑉((𝑖−0.375)/(𝑛+0.25))</a:t>
              </a:r>
              <a:endParaRPr lang="en-US" sz="1100" b="0"/>
            </a:p>
            <a:p>
              <a:endParaRPr lang="en-US" sz="1100" b="0"/>
            </a:p>
            <a:p>
              <a:endParaRPr lang="en-US" sz="1100"/>
            </a:p>
          </xdr:txBody>
        </xdr:sp>
      </mc:Fallback>
    </mc:AlternateContent>
    <xdr:clientData/>
  </xdr:oneCellAnchor>
  <xdr:oneCellAnchor>
    <xdr:from>
      <xdr:col>9</xdr:col>
      <xdr:colOff>0</xdr:colOff>
      <xdr:row>33</xdr:row>
      <xdr:rowOff>0</xdr:rowOff>
    </xdr:from>
    <xdr:ext cx="1676400" cy="41148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5721F65C-BB0A-108C-7BBA-1FB97B426427}"/>
                </a:ext>
              </a:extLst>
            </xdr:cNvPr>
            <xdr:cNvSpPr txBox="1"/>
          </xdr:nvSpPr>
          <xdr:spPr>
            <a:xfrm>
              <a:off x="8061960" y="8907780"/>
              <a:ext cx="1676400" cy="4114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l-GR" sz="1100" i="1">
                        <a:latin typeface="Cambria Math" panose="02040503050406030204" pitchFamily="18" charset="0"/>
                      </a:rPr>
                      <m:t>𝜖</m:t>
                    </m:r>
                    <m:r>
                      <a:rPr lang="en-US" sz="1100" b="0" i="1">
                        <a:latin typeface="Cambria Math" panose="02040503050406030204" pitchFamily="18" charset="0"/>
                      </a:rPr>
                      <m:t>=</m:t>
                    </m:r>
                    <m:f>
                      <m:fPr>
                        <m:ctrlPr>
                          <a:rPr lang="en-US" sz="1100" b="0" i="1">
                            <a:latin typeface="Cambria Math" panose="02040503050406030204" pitchFamily="18" charset="0"/>
                          </a:rPr>
                        </m:ctrlPr>
                      </m:fPr>
                      <m:num>
                        <m:nary>
                          <m:naryPr>
                            <m:chr m:val="∑"/>
                            <m:limLoc m:val="subSup"/>
                            <m:ctrlPr>
                              <a:rPr lang="en-US" sz="1100" b="0" i="1">
                                <a:latin typeface="Cambria Math" panose="02040503050406030204" pitchFamily="18" charset="0"/>
                              </a:rPr>
                            </m:ctrlPr>
                          </m:naryPr>
                          <m:sub>
                            <m:r>
                              <m:rPr>
                                <m:brk m:alnAt="25"/>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𝑐</m:t>
                                </m:r>
                              </m:e>
                              <m:sub>
                                <m:r>
                                  <a:rPr lang="en-US" sz="1100" b="0" i="1">
                                    <a:latin typeface="Cambria Math" panose="02040503050406030204" pitchFamily="18" charset="0"/>
                                  </a:rPr>
                                  <m:t>𝑖</m:t>
                                </m:r>
                              </m:sub>
                            </m:sSub>
                            <m:r>
                              <a:rPr lang="en-US" sz="1100" b="0" i="1">
                                <a:latin typeface="Cambria Math" panose="02040503050406030204" pitchFamily="18" charset="0"/>
                              </a:rPr>
                              <m:t>−2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𝑐</m:t>
                                </m:r>
                              </m:e>
                              <m:sub>
                                <m:r>
                                  <a:rPr lang="en-US" sz="1100" b="0" i="1">
                                    <a:latin typeface="Cambria Math" panose="02040503050406030204" pitchFamily="18" charset="0"/>
                                  </a:rPr>
                                  <m:t>𝑛</m:t>
                                </m:r>
                              </m:sub>
                              <m:sup>
                                <m:r>
                                  <a:rPr lang="en-US" sz="1100" b="0" i="1">
                                    <a:latin typeface="Cambria Math" panose="02040503050406030204" pitchFamily="18" charset="0"/>
                                  </a:rPr>
                                  <m:t>2</m:t>
                                </m:r>
                              </m:sup>
                            </m:sSubSup>
                            <m:r>
                              <a:rPr lang="en-US" sz="1100" b="0" i="1">
                                <a:latin typeface="Cambria Math" panose="02040503050406030204" pitchFamily="18" charset="0"/>
                              </a:rPr>
                              <m:t>−2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𝑐</m:t>
                                </m:r>
                              </m:e>
                              <m:sub>
                                <m:r>
                                  <a:rPr lang="en-US" sz="1100" b="0" i="1">
                                    <a:latin typeface="Cambria Math" panose="02040503050406030204" pitchFamily="18" charset="0"/>
                                  </a:rPr>
                                  <m:t>𝑛</m:t>
                                </m:r>
                                <m:r>
                                  <a:rPr lang="en-US" sz="1100" b="0" i="1">
                                    <a:latin typeface="Cambria Math" panose="02040503050406030204" pitchFamily="18" charset="0"/>
                                  </a:rPr>
                                  <m:t>−1</m:t>
                                </m:r>
                              </m:sub>
                              <m:sup>
                                <m:r>
                                  <a:rPr lang="en-US" sz="1100" b="0" i="1">
                                    <a:latin typeface="Cambria Math" panose="02040503050406030204" pitchFamily="18" charset="0"/>
                                  </a:rPr>
                                  <m:t>2</m:t>
                                </m:r>
                              </m:sup>
                            </m:sSubSup>
                          </m:e>
                        </m:nary>
                      </m:num>
                      <m:den>
                        <m:r>
                          <a:rPr lang="en-US" sz="1100" b="0" i="1">
                            <a:latin typeface="Cambria Math" panose="02040503050406030204" pitchFamily="18" charset="0"/>
                          </a:rPr>
                          <m:t>1−2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𝑎</m:t>
                            </m:r>
                          </m:e>
                          <m:sub>
                            <m:r>
                              <a:rPr lang="en-US" sz="1100" b="0" i="1">
                                <a:latin typeface="Cambria Math" panose="02040503050406030204" pitchFamily="18" charset="0"/>
                              </a:rPr>
                              <m:t>𝑛</m:t>
                            </m:r>
                          </m:sub>
                          <m:sup>
                            <m:r>
                              <a:rPr lang="en-US" sz="1100" b="0" i="1">
                                <a:latin typeface="Cambria Math" panose="02040503050406030204" pitchFamily="18" charset="0"/>
                              </a:rPr>
                              <m:t>2</m:t>
                            </m:r>
                          </m:sup>
                        </m:sSubSup>
                        <m:r>
                          <a:rPr lang="en-US" sz="1100" b="0" i="1">
                            <a:latin typeface="Cambria Math" panose="02040503050406030204" pitchFamily="18" charset="0"/>
                          </a:rPr>
                          <m:t>−2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𝑎</m:t>
                            </m:r>
                          </m:e>
                          <m:sub>
                            <m:r>
                              <a:rPr lang="en-US" sz="1100" b="0" i="1">
                                <a:latin typeface="Cambria Math" panose="02040503050406030204" pitchFamily="18" charset="0"/>
                              </a:rPr>
                              <m:t>𝑛</m:t>
                            </m:r>
                            <m:r>
                              <a:rPr lang="en-US" sz="1100" b="0" i="1">
                                <a:latin typeface="Cambria Math" panose="02040503050406030204" pitchFamily="18" charset="0"/>
                              </a:rPr>
                              <m:t>−2</m:t>
                            </m:r>
                          </m:sub>
                          <m:sup>
                            <m:r>
                              <a:rPr lang="en-US" sz="1100" b="0" i="1">
                                <a:latin typeface="Cambria Math" panose="02040503050406030204" pitchFamily="18" charset="0"/>
                              </a:rPr>
                              <m:t>2</m:t>
                            </m:r>
                          </m:sup>
                        </m:sSubSup>
                      </m:den>
                    </m:f>
                  </m:oMath>
                </m:oMathPara>
              </a14:m>
              <a:endParaRPr lang="en-US" sz="1100"/>
            </a:p>
          </xdr:txBody>
        </xdr:sp>
      </mc:Choice>
      <mc:Fallback xmlns="">
        <xdr:sp macro="" textlink="">
          <xdr:nvSpPr>
            <xdr:cNvPr id="8" name="TextBox 7">
              <a:extLst>
                <a:ext uri="{FF2B5EF4-FFF2-40B4-BE49-F238E27FC236}">
                  <a16:creationId xmlns:a16="http://schemas.microsoft.com/office/drawing/2014/main" id="{5721F65C-BB0A-108C-7BBA-1FB97B426427}"/>
                </a:ext>
              </a:extLst>
            </xdr:cNvPr>
            <xdr:cNvSpPr txBox="1"/>
          </xdr:nvSpPr>
          <xdr:spPr>
            <a:xfrm>
              <a:off x="8061960" y="8907780"/>
              <a:ext cx="1676400" cy="4114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a:t>
              </a:r>
              <a:r>
                <a:rPr lang="el-GR" sz="1100" i="0">
                  <a:latin typeface="Cambria Math" panose="02040503050406030204" pitchFamily="18" charset="0"/>
                </a:rPr>
                <a:t>𝜖</a:t>
              </a:r>
              <a:r>
                <a:rPr lang="en-US" sz="1100" b="0" i="0">
                  <a:latin typeface="Cambria Math" panose="02040503050406030204" pitchFamily="18" charset="0"/>
                </a:rPr>
                <a:t>=(∑2_(𝑖=1)^𝑛▒〖𝑐_𝑖−2𝑐_𝑛^2−2𝑐_(𝑛−1)^2 〗)/(1−2𝑎_𝑛^2−2𝑎_(𝑛−2)^2 )</a:t>
              </a:r>
              <a:endParaRPr lang="en-US" sz="1100"/>
            </a:p>
          </xdr:txBody>
        </xdr:sp>
      </mc:Fallback>
    </mc:AlternateContent>
    <xdr:clientData/>
  </xdr:oneCellAnchor>
  <xdr:oneCellAnchor>
    <xdr:from>
      <xdr:col>7</xdr:col>
      <xdr:colOff>0</xdr:colOff>
      <xdr:row>49</xdr:row>
      <xdr:rowOff>0</xdr:rowOff>
    </xdr:from>
    <xdr:ext cx="1539240" cy="200025"/>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4C1A2B0A-391D-0D40-E9D0-AFEF47937662}"/>
                </a:ext>
              </a:extLst>
            </xdr:cNvPr>
            <xdr:cNvSpPr txBox="1"/>
          </xdr:nvSpPr>
          <xdr:spPr>
            <a:xfrm>
              <a:off x="6353175" y="11287125"/>
              <a:ext cx="15392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𝑤</m:t>
                    </m:r>
                    <m:r>
                      <a:rPr lang="en-US" sz="1100" b="0" i="1">
                        <a:latin typeface="Cambria Math" panose="02040503050406030204" pitchFamily="18" charset="0"/>
                      </a:rPr>
                      <m:t>=−</m:t>
                    </m:r>
                    <m:r>
                      <m:rPr>
                        <m:sty m:val="p"/>
                      </m:rPr>
                      <a:rPr lang="en-US" sz="1100" b="0" i="0">
                        <a:latin typeface="Cambria Math" panose="02040503050406030204" pitchFamily="18" charset="0"/>
                      </a:rPr>
                      <m:t>ln</m:t>
                    </m:r>
                    <m:r>
                      <a:rPr lang="en-US" sz="1100" b="0" i="1">
                        <a:latin typeface="Cambria Math" panose="02040503050406030204" pitchFamily="18" charset="0"/>
                      </a:rPr>
                      <m:t>⁡</m:t>
                    </m:r>
                    <m:d>
                      <m:dPr>
                        <m:begChr m:val="["/>
                        <m:endChr m:val="]"/>
                        <m:ctrlPr>
                          <a:rPr lang="en-US" sz="1100" b="0" i="1">
                            <a:latin typeface="Cambria Math" panose="02040503050406030204" pitchFamily="18" charset="0"/>
                          </a:rPr>
                        </m:ctrlPr>
                      </m:dPr>
                      <m:e>
                        <m:r>
                          <a:rPr lang="el-GR" sz="1100" b="0" i="1">
                            <a:latin typeface="Cambria Math" panose="02040503050406030204" pitchFamily="18" charset="0"/>
                          </a:rPr>
                          <m:t>𝛾</m:t>
                        </m:r>
                        <m:r>
                          <a:rPr lang="en-US" sz="1100" b="0" i="1">
                            <a:latin typeface="Cambria Math" panose="02040503050406030204" pitchFamily="18" charset="0"/>
                          </a:rPr>
                          <m:t>−</m:t>
                        </m:r>
                        <m:r>
                          <a:rPr lang="en-US" sz="1100" b="0" i="1">
                            <a:latin typeface="Cambria Math" panose="02040503050406030204" pitchFamily="18" charset="0"/>
                          </a:rPr>
                          <m:t>𝑙𝑛</m:t>
                        </m:r>
                        <m:d>
                          <m:dPr>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𝑊</m:t>
                            </m:r>
                          </m:e>
                        </m:d>
                      </m:e>
                    </m:d>
                  </m:oMath>
                </m:oMathPara>
              </a14:m>
              <a:endParaRPr lang="en-US" sz="1100"/>
            </a:p>
          </xdr:txBody>
        </xdr:sp>
      </mc:Choice>
      <mc:Fallback xmlns="">
        <xdr:sp macro="" textlink="">
          <xdr:nvSpPr>
            <xdr:cNvPr id="9" name="TextBox 8">
              <a:extLst>
                <a:ext uri="{FF2B5EF4-FFF2-40B4-BE49-F238E27FC236}">
                  <a16:creationId xmlns:a16="http://schemas.microsoft.com/office/drawing/2014/main" id="{4C1A2B0A-391D-0D40-E9D0-AFEF47937662}"/>
                </a:ext>
              </a:extLst>
            </xdr:cNvPr>
            <xdr:cNvSpPr txBox="1"/>
          </xdr:nvSpPr>
          <xdr:spPr>
            <a:xfrm>
              <a:off x="6353175" y="11287125"/>
              <a:ext cx="15392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𝑤=−ln⁡[</a:t>
              </a:r>
              <a:r>
                <a:rPr lang="el-GR" sz="1100" b="0" i="0">
                  <a:latin typeface="Cambria Math" panose="02040503050406030204" pitchFamily="18" charset="0"/>
                </a:rPr>
                <a:t>𝛾</a:t>
              </a:r>
              <a:r>
                <a:rPr lang="en-US" sz="1100" b="0" i="0">
                  <a:latin typeface="Cambria Math" panose="02040503050406030204" pitchFamily="18" charset="0"/>
                </a:rPr>
                <a:t>−𝑙𝑛(1−𝑊)]</a:t>
              </a:r>
              <a:endParaRPr lang="en-US" sz="1100"/>
            </a:p>
          </xdr:txBody>
        </xdr:sp>
      </mc:Fallback>
    </mc:AlternateContent>
    <xdr:clientData/>
  </xdr:oneCellAnchor>
  <xdr:oneCellAnchor>
    <xdr:from>
      <xdr:col>7</xdr:col>
      <xdr:colOff>0</xdr:colOff>
      <xdr:row>48</xdr:row>
      <xdr:rowOff>0</xdr:rowOff>
    </xdr:from>
    <xdr:ext cx="1539240" cy="200025"/>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B774ECC1-2FE0-4056-A735-E43C2343E6D4}"/>
                </a:ext>
              </a:extLst>
            </xdr:cNvPr>
            <xdr:cNvSpPr txBox="1"/>
          </xdr:nvSpPr>
          <xdr:spPr>
            <a:xfrm>
              <a:off x="6353175" y="11087100"/>
              <a:ext cx="15392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l-GR" sz="1100" b="0" i="1">
                        <a:latin typeface="Cambria Math" panose="02040503050406030204" pitchFamily="18" charset="0"/>
                      </a:rPr>
                      <m:t>𝛾</m:t>
                    </m:r>
                    <m:r>
                      <a:rPr lang="en-US" sz="1100" b="0" i="1">
                        <a:latin typeface="Cambria Math" panose="02040503050406030204" pitchFamily="18" charset="0"/>
                      </a:rPr>
                      <m:t>=−</m:t>
                    </m:r>
                    <m:r>
                      <a:rPr lang="en-US" sz="1100" b="0" i="0">
                        <a:latin typeface="Cambria Math" panose="02040503050406030204" pitchFamily="18" charset="0"/>
                      </a:rPr>
                      <m:t>2.</m:t>
                    </m:r>
                    <m:r>
                      <a:rPr lang="en-US" sz="1100" b="0" i="1">
                        <a:latin typeface="Cambria Math" panose="02040503050406030204" pitchFamily="18" charset="0"/>
                      </a:rPr>
                      <m:t>273+0.459</m:t>
                    </m:r>
                    <m:r>
                      <a:rPr lang="en-US" sz="1100" b="0" i="1">
                        <a:latin typeface="Cambria Math" panose="02040503050406030204" pitchFamily="18" charset="0"/>
                      </a:rPr>
                      <m:t>𝑛</m:t>
                    </m:r>
                  </m:oMath>
                </m:oMathPara>
              </a14:m>
              <a:endParaRPr lang="en-US" sz="1100"/>
            </a:p>
          </xdr:txBody>
        </xdr:sp>
      </mc:Choice>
      <mc:Fallback xmlns="">
        <xdr:sp macro="" textlink="">
          <xdr:nvSpPr>
            <xdr:cNvPr id="10" name="TextBox 9">
              <a:extLst>
                <a:ext uri="{FF2B5EF4-FFF2-40B4-BE49-F238E27FC236}">
                  <a16:creationId xmlns:a16="http://schemas.microsoft.com/office/drawing/2014/main" id="{B774ECC1-2FE0-4056-A735-E43C2343E6D4}"/>
                </a:ext>
              </a:extLst>
            </xdr:cNvPr>
            <xdr:cNvSpPr txBox="1"/>
          </xdr:nvSpPr>
          <xdr:spPr>
            <a:xfrm>
              <a:off x="6353175" y="11087100"/>
              <a:ext cx="15392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a:t>
              </a:r>
              <a:r>
                <a:rPr lang="el-GR" sz="1100" b="0" i="0">
                  <a:latin typeface="Cambria Math" panose="02040503050406030204" pitchFamily="18" charset="0"/>
                </a:rPr>
                <a:t>𝛾</a:t>
              </a:r>
              <a:r>
                <a:rPr lang="en-US" sz="1100" b="0" i="0">
                  <a:latin typeface="Cambria Math" panose="02040503050406030204" pitchFamily="18" charset="0"/>
                </a:rPr>
                <a:t>=−2.273+0.459𝑛</a:t>
              </a:r>
              <a:endParaRPr lang="en-US" sz="1100"/>
            </a:p>
          </xdr:txBody>
        </xdr:sp>
      </mc:Fallback>
    </mc:AlternateContent>
    <xdr:clientData/>
  </xdr:oneCellAnchor>
  <xdr:oneCellAnchor>
    <xdr:from>
      <xdr:col>7</xdr:col>
      <xdr:colOff>0</xdr:colOff>
      <xdr:row>50</xdr:row>
      <xdr:rowOff>0</xdr:rowOff>
    </xdr:from>
    <xdr:ext cx="3375660" cy="200025"/>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B1AC30A5-8A1D-4D6C-B7D2-A6F60A7A3F73}"/>
                </a:ext>
              </a:extLst>
            </xdr:cNvPr>
            <xdr:cNvSpPr txBox="1"/>
          </xdr:nvSpPr>
          <xdr:spPr>
            <a:xfrm>
              <a:off x="6353175" y="11487150"/>
              <a:ext cx="337566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µ=0.5440 −0.39978</m:t>
                    </m:r>
                    <m:r>
                      <a:rPr lang="en-US" sz="1100" b="0" i="1">
                        <a:latin typeface="Cambria Math" panose="02040503050406030204" pitchFamily="18" charset="0"/>
                      </a:rPr>
                      <m:t>𝑛</m:t>
                    </m:r>
                    <m:r>
                      <a:rPr lang="en-US" sz="1100" b="0" i="1">
                        <a:latin typeface="Cambria Math" panose="02040503050406030204" pitchFamily="18" charset="0"/>
                      </a:rPr>
                      <m:t>+0.025054</m:t>
                    </m:r>
                    <m:sSup>
                      <m:sSupPr>
                        <m:ctrlPr>
                          <a:rPr lang="en-US" sz="1100" b="0" i="1">
                            <a:latin typeface="Cambria Math" panose="02040503050406030204" pitchFamily="18" charset="0"/>
                          </a:rPr>
                        </m:ctrlPr>
                      </m:sSupPr>
                      <m:e>
                        <m:r>
                          <a:rPr lang="en-US" sz="1100" b="0" i="1">
                            <a:latin typeface="Cambria Math" panose="02040503050406030204" pitchFamily="18" charset="0"/>
                          </a:rPr>
                          <m:t>𝑛</m:t>
                        </m:r>
                      </m:e>
                      <m:sup>
                        <m:r>
                          <a:rPr lang="en-US" sz="1100" b="0" i="1">
                            <a:latin typeface="Cambria Math" panose="02040503050406030204" pitchFamily="18" charset="0"/>
                          </a:rPr>
                          <m:t>2</m:t>
                        </m:r>
                      </m:sup>
                    </m:sSup>
                    <m:r>
                      <a:rPr lang="en-US" sz="1100" b="0" i="1">
                        <a:latin typeface="Cambria Math" panose="02040503050406030204" pitchFamily="18" charset="0"/>
                      </a:rPr>
                      <m:t>−0.0006714</m:t>
                    </m:r>
                    <m:sSup>
                      <m:sSupPr>
                        <m:ctrlPr>
                          <a:rPr lang="en-US" sz="1100" b="0" i="1">
                            <a:latin typeface="Cambria Math" panose="02040503050406030204" pitchFamily="18" charset="0"/>
                          </a:rPr>
                        </m:ctrlPr>
                      </m:sSupPr>
                      <m:e>
                        <m:r>
                          <a:rPr lang="en-US" sz="1100" b="0" i="1">
                            <a:latin typeface="Cambria Math" panose="02040503050406030204" pitchFamily="18" charset="0"/>
                          </a:rPr>
                          <m:t>𝑛</m:t>
                        </m:r>
                      </m:e>
                      <m:sup>
                        <m:r>
                          <a:rPr lang="en-US" sz="1100" b="0" i="1">
                            <a:latin typeface="Cambria Math" panose="02040503050406030204" pitchFamily="18" charset="0"/>
                          </a:rPr>
                          <m:t>3</m:t>
                        </m:r>
                      </m:sup>
                    </m:sSup>
                  </m:oMath>
                </m:oMathPara>
              </a14:m>
              <a:endParaRPr lang="en-US" sz="1100"/>
            </a:p>
          </xdr:txBody>
        </xdr:sp>
      </mc:Choice>
      <mc:Fallback xmlns="">
        <xdr:sp macro="" textlink="">
          <xdr:nvSpPr>
            <xdr:cNvPr id="11" name="TextBox 10">
              <a:extLst>
                <a:ext uri="{FF2B5EF4-FFF2-40B4-BE49-F238E27FC236}">
                  <a16:creationId xmlns:a16="http://schemas.microsoft.com/office/drawing/2014/main" id="{B1AC30A5-8A1D-4D6C-B7D2-A6F60A7A3F73}"/>
                </a:ext>
              </a:extLst>
            </xdr:cNvPr>
            <xdr:cNvSpPr txBox="1"/>
          </xdr:nvSpPr>
          <xdr:spPr>
            <a:xfrm>
              <a:off x="6353175" y="11487150"/>
              <a:ext cx="337566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µ=0.5440 −0.39978𝑛+0.025054𝑛^2−0.0006714𝑛^3</a:t>
              </a:r>
              <a:endParaRPr lang="en-US" sz="1100"/>
            </a:p>
          </xdr:txBody>
        </xdr:sp>
      </mc:Fallback>
    </mc:AlternateContent>
    <xdr:clientData/>
  </xdr:oneCellAnchor>
  <xdr:oneCellAnchor>
    <xdr:from>
      <xdr:col>7</xdr:col>
      <xdr:colOff>0</xdr:colOff>
      <xdr:row>51</xdr:row>
      <xdr:rowOff>0</xdr:rowOff>
    </xdr:from>
    <xdr:ext cx="2698750" cy="20002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D0FD8533-9422-4657-9041-28AF5A746FCD}"/>
                </a:ext>
              </a:extLst>
            </xdr:cNvPr>
            <xdr:cNvSpPr txBox="1"/>
          </xdr:nvSpPr>
          <xdr:spPr>
            <a:xfrm>
              <a:off x="6353175" y="11687175"/>
              <a:ext cx="269875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l-GR" sz="1100" b="0" i="1">
                        <a:latin typeface="Cambria Math" panose="02040503050406030204" pitchFamily="18" charset="0"/>
                      </a:rPr>
                      <m:t>𝜎</m:t>
                    </m:r>
                    <m:r>
                      <a:rPr lang="en-US" sz="1100" b="0" i="1">
                        <a:latin typeface="Cambria Math" panose="02040503050406030204" pitchFamily="18" charset="0"/>
                      </a:rPr>
                      <m:t>=</m:t>
                    </m:r>
                    <m:sSup>
                      <m:sSupPr>
                        <m:ctrlPr>
                          <a:rPr lang="en-US" sz="1100" b="0" i="1">
                            <a:latin typeface="Cambria Math" panose="02040503050406030204" pitchFamily="18" charset="0"/>
                          </a:rPr>
                        </m:ctrlPr>
                      </m:sSupPr>
                      <m:e>
                        <m:r>
                          <a:rPr lang="en-US" sz="1100" b="0" i="1">
                            <a:latin typeface="Cambria Math" panose="02040503050406030204" pitchFamily="18" charset="0"/>
                          </a:rPr>
                          <m:t>𝑒</m:t>
                        </m:r>
                      </m:e>
                      <m:sup>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1.3822 −0.77857</m:t>
                            </m:r>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+0.062767</m:t>
                            </m:r>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𝑛</m:t>
                                </m:r>
                              </m:e>
                              <m:sup>
                                <m:r>
                                  <a:rPr lang="en-US" sz="1100" b="0" i="1">
                                    <a:solidFill>
                                      <a:schemeClr val="tx1"/>
                                    </a:solidFill>
                                    <a:effectLst/>
                                    <a:latin typeface="Cambria Math" panose="02040503050406030204" pitchFamily="18" charset="0"/>
                                    <a:ea typeface="+mn-ea"/>
                                    <a:cs typeface="+mn-cs"/>
                                  </a:rPr>
                                  <m:t>2</m:t>
                                </m:r>
                              </m:sup>
                            </m:sSup>
                            <m:r>
                              <a:rPr lang="en-US" sz="1100" b="0" i="1">
                                <a:solidFill>
                                  <a:schemeClr val="tx1"/>
                                </a:solidFill>
                                <a:effectLst/>
                                <a:latin typeface="Cambria Math" panose="02040503050406030204" pitchFamily="18" charset="0"/>
                                <a:ea typeface="+mn-ea"/>
                                <a:cs typeface="+mn-cs"/>
                              </a:rPr>
                              <m:t>−0.0020322</m:t>
                            </m:r>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𝑛</m:t>
                                </m:r>
                              </m:e>
                              <m:sup>
                                <m:r>
                                  <a:rPr lang="en-US" sz="1100" b="0" i="1">
                                    <a:solidFill>
                                      <a:schemeClr val="tx1"/>
                                    </a:solidFill>
                                    <a:effectLst/>
                                    <a:latin typeface="Cambria Math" panose="02040503050406030204" pitchFamily="18" charset="0"/>
                                    <a:ea typeface="+mn-ea"/>
                                    <a:cs typeface="+mn-cs"/>
                                  </a:rPr>
                                  <m:t>3</m:t>
                                </m:r>
                              </m:sup>
                            </m:sSup>
                          </m:e>
                        </m:d>
                      </m:sup>
                    </m:sSup>
                  </m:oMath>
                </m:oMathPara>
              </a14:m>
              <a:endParaRPr lang="en-US" sz="1100"/>
            </a:p>
          </xdr:txBody>
        </xdr:sp>
      </mc:Choice>
      <mc:Fallback xmlns="">
        <xdr:sp macro="" textlink="">
          <xdr:nvSpPr>
            <xdr:cNvPr id="12" name="TextBox 11">
              <a:extLst>
                <a:ext uri="{FF2B5EF4-FFF2-40B4-BE49-F238E27FC236}">
                  <a16:creationId xmlns:a16="http://schemas.microsoft.com/office/drawing/2014/main" id="{D0FD8533-9422-4657-9041-28AF5A746FCD}"/>
                </a:ext>
              </a:extLst>
            </xdr:cNvPr>
            <xdr:cNvSpPr txBox="1"/>
          </xdr:nvSpPr>
          <xdr:spPr>
            <a:xfrm>
              <a:off x="6353175" y="11687175"/>
              <a:ext cx="269875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a:t>
              </a:r>
              <a:r>
                <a:rPr lang="el-GR" sz="1100" b="0" i="0">
                  <a:latin typeface="Cambria Math" panose="02040503050406030204" pitchFamily="18" charset="0"/>
                </a:rPr>
                <a:t>𝜎</a:t>
              </a:r>
              <a:r>
                <a:rPr lang="en-US" sz="1100" b="0" i="0">
                  <a:latin typeface="Cambria Math" panose="02040503050406030204" pitchFamily="18" charset="0"/>
                </a:rPr>
                <a:t>=𝑒^(</a:t>
              </a:r>
              <a:r>
                <a:rPr lang="en-US" sz="1100" b="0" i="0">
                  <a:solidFill>
                    <a:schemeClr val="tx1"/>
                  </a:solidFill>
                  <a:effectLst/>
                  <a:latin typeface="Cambria Math" panose="02040503050406030204" pitchFamily="18" charset="0"/>
                  <a:ea typeface="+mn-ea"/>
                  <a:cs typeface="+mn-cs"/>
                </a:rPr>
                <a:t>(1.3822 −0.77857𝑛+0.062767𝑛^2−0.0020322𝑛^3 ) )</a:t>
              </a:r>
              <a:endParaRPr lang="en-US" sz="1100"/>
            </a:p>
          </xdr:txBody>
        </xdr:sp>
      </mc:Fallback>
    </mc:AlternateContent>
    <xdr:clientData/>
  </xdr:oneCellAnchor>
  <xdr:oneCellAnchor>
    <xdr:from>
      <xdr:col>7</xdr:col>
      <xdr:colOff>0</xdr:colOff>
      <xdr:row>52</xdr:row>
      <xdr:rowOff>0</xdr:rowOff>
    </xdr:from>
    <xdr:ext cx="899160" cy="4000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94F1926D-E581-43C9-B8C4-D9885D0E6E62}"/>
                </a:ext>
              </a:extLst>
            </xdr:cNvPr>
            <xdr:cNvSpPr txBox="1"/>
          </xdr:nvSpPr>
          <xdr:spPr>
            <a:xfrm>
              <a:off x="6353175" y="11887200"/>
              <a:ext cx="899160" cy="4000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𝑧</m:t>
                    </m:r>
                    <m:r>
                      <a:rPr lang="en-US" sz="1100" b="0" i="1">
                        <a:latin typeface="Cambria Math" panose="02040503050406030204" pitchFamily="18" charset="0"/>
                      </a:rPr>
                      <m:t>=</m:t>
                    </m:r>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𝑤</m:t>
                            </m:r>
                            <m:r>
                              <a:rPr lang="en-US" sz="1100" b="0" i="1">
                                <a:latin typeface="Cambria Math" panose="02040503050406030204" pitchFamily="18" charset="0"/>
                              </a:rPr>
                              <m:t>−µ</m:t>
                            </m:r>
                          </m:e>
                        </m:d>
                      </m:num>
                      <m:den>
                        <m:r>
                          <a:rPr lang="el-GR" sz="1100" b="0" i="1">
                            <a:latin typeface="Cambria Math" panose="02040503050406030204" pitchFamily="18" charset="0"/>
                          </a:rPr>
                          <m:t>𝜎</m:t>
                        </m:r>
                      </m:den>
                    </m:f>
                  </m:oMath>
                </m:oMathPara>
              </a14:m>
              <a:endParaRPr lang="en-US" sz="1100"/>
            </a:p>
          </xdr:txBody>
        </xdr:sp>
      </mc:Choice>
      <mc:Fallback xmlns="">
        <xdr:sp macro="" textlink="">
          <xdr:nvSpPr>
            <xdr:cNvPr id="13" name="TextBox 12">
              <a:extLst>
                <a:ext uri="{FF2B5EF4-FFF2-40B4-BE49-F238E27FC236}">
                  <a16:creationId xmlns:a16="http://schemas.microsoft.com/office/drawing/2014/main" id="{94F1926D-E581-43C9-B8C4-D9885D0E6E62}"/>
                </a:ext>
              </a:extLst>
            </xdr:cNvPr>
            <xdr:cNvSpPr txBox="1"/>
          </xdr:nvSpPr>
          <xdr:spPr>
            <a:xfrm>
              <a:off x="6353175" y="11887200"/>
              <a:ext cx="899160" cy="4000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𝑧=((𝑤−µ))/</a:t>
              </a:r>
              <a:r>
                <a:rPr lang="el-GR" sz="1100" b="0" i="0">
                  <a:latin typeface="Cambria Math" panose="02040503050406030204" pitchFamily="18" charset="0"/>
                </a:rPr>
                <a:t>𝜎</a:t>
              </a:r>
              <a:endParaRPr lang="en-US" sz="1100"/>
            </a:p>
          </xdr:txBody>
        </xdr:sp>
      </mc:Fallback>
    </mc:AlternateContent>
    <xdr:clientData/>
  </xdr:oneCellAnchor>
  <xdr:oneCellAnchor>
    <xdr:from>
      <xdr:col>7</xdr:col>
      <xdr:colOff>0</xdr:colOff>
      <xdr:row>61</xdr:row>
      <xdr:rowOff>0</xdr:rowOff>
    </xdr:from>
    <xdr:ext cx="967154" cy="200025"/>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D3BDCC6-0B72-4E2E-A160-BB254BDA2DE3}"/>
                </a:ext>
              </a:extLst>
            </xdr:cNvPr>
            <xdr:cNvSpPr txBox="1"/>
          </xdr:nvSpPr>
          <xdr:spPr>
            <a:xfrm>
              <a:off x="6353175" y="13687425"/>
              <a:ext cx="967154"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𝑤</m:t>
                    </m:r>
                    <m:r>
                      <a:rPr lang="en-US" sz="1100" b="0" i="1">
                        <a:latin typeface="Cambria Math" panose="02040503050406030204" pitchFamily="18" charset="0"/>
                      </a:rPr>
                      <m:t>=</m:t>
                    </m:r>
                    <m:r>
                      <m:rPr>
                        <m:sty m:val="p"/>
                      </m:rPr>
                      <a:rPr lang="en-US" sz="1100" b="0" i="0">
                        <a:latin typeface="Cambria Math" panose="02040503050406030204" pitchFamily="18" charset="0"/>
                      </a:rPr>
                      <m:t>ln</m:t>
                    </m:r>
                    <m:d>
                      <m:dPr>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𝑊</m:t>
                        </m:r>
                      </m:e>
                    </m:d>
                  </m:oMath>
                </m:oMathPara>
              </a14:m>
              <a:endParaRPr lang="en-US" sz="1100"/>
            </a:p>
          </xdr:txBody>
        </xdr:sp>
      </mc:Choice>
      <mc:Fallback xmlns="">
        <xdr:sp macro="" textlink="">
          <xdr:nvSpPr>
            <xdr:cNvPr id="14" name="TextBox 13">
              <a:extLst>
                <a:ext uri="{FF2B5EF4-FFF2-40B4-BE49-F238E27FC236}">
                  <a16:creationId xmlns:a16="http://schemas.microsoft.com/office/drawing/2014/main" id="{0D3BDCC6-0B72-4E2E-A160-BB254BDA2DE3}"/>
                </a:ext>
              </a:extLst>
            </xdr:cNvPr>
            <xdr:cNvSpPr txBox="1"/>
          </xdr:nvSpPr>
          <xdr:spPr>
            <a:xfrm>
              <a:off x="6353175" y="13687425"/>
              <a:ext cx="967154"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𝑤=ln(1−𝑊)</a:t>
              </a:r>
              <a:endParaRPr lang="en-US" sz="1100"/>
            </a:p>
          </xdr:txBody>
        </xdr:sp>
      </mc:Fallback>
    </mc:AlternateContent>
    <xdr:clientData/>
  </xdr:oneCellAnchor>
  <xdr:oneCellAnchor>
    <xdr:from>
      <xdr:col>7</xdr:col>
      <xdr:colOff>0</xdr:colOff>
      <xdr:row>60</xdr:row>
      <xdr:rowOff>0</xdr:rowOff>
    </xdr:from>
    <xdr:ext cx="701040" cy="20002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8C3E1E85-ED13-4D1C-9BA2-4C71540E379D}"/>
                </a:ext>
              </a:extLst>
            </xdr:cNvPr>
            <xdr:cNvSpPr txBox="1"/>
          </xdr:nvSpPr>
          <xdr:spPr>
            <a:xfrm>
              <a:off x="6353175" y="13487400"/>
              <a:ext cx="7010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𝑥</m:t>
                    </m:r>
                    <m:r>
                      <a:rPr lang="en-US" sz="1100" b="0" i="1">
                        <a:latin typeface="Cambria Math" panose="02040503050406030204" pitchFamily="18" charset="0"/>
                      </a:rPr>
                      <m:t>=</m:t>
                    </m:r>
                    <m:r>
                      <a:rPr lang="en-US" sz="1100" b="0" i="1">
                        <a:latin typeface="Cambria Math" panose="02040503050406030204" pitchFamily="18" charset="0"/>
                      </a:rPr>
                      <m:t>𝑙𝑛</m:t>
                    </m:r>
                    <m:d>
                      <m:dPr>
                        <m:ctrlPr>
                          <a:rPr lang="en-US" sz="1100" b="0" i="1">
                            <a:latin typeface="Cambria Math" panose="02040503050406030204" pitchFamily="18" charset="0"/>
                          </a:rPr>
                        </m:ctrlPr>
                      </m:dPr>
                      <m:e>
                        <m:r>
                          <a:rPr lang="en-US" sz="1100" b="0" i="1">
                            <a:latin typeface="Cambria Math" panose="02040503050406030204" pitchFamily="18" charset="0"/>
                          </a:rPr>
                          <m:t>𝑛</m:t>
                        </m:r>
                      </m:e>
                    </m:d>
                  </m:oMath>
                </m:oMathPara>
              </a14:m>
              <a:endParaRPr lang="en-US" sz="1100"/>
            </a:p>
          </xdr:txBody>
        </xdr:sp>
      </mc:Choice>
      <mc:Fallback xmlns="">
        <xdr:sp macro="" textlink="">
          <xdr:nvSpPr>
            <xdr:cNvPr id="15" name="TextBox 14">
              <a:extLst>
                <a:ext uri="{FF2B5EF4-FFF2-40B4-BE49-F238E27FC236}">
                  <a16:creationId xmlns:a16="http://schemas.microsoft.com/office/drawing/2014/main" id="{8C3E1E85-ED13-4D1C-9BA2-4C71540E379D}"/>
                </a:ext>
              </a:extLst>
            </xdr:cNvPr>
            <xdr:cNvSpPr txBox="1"/>
          </xdr:nvSpPr>
          <xdr:spPr>
            <a:xfrm>
              <a:off x="6353175" y="13487400"/>
              <a:ext cx="7010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𝑥=𝑙𝑛(𝑛)</a:t>
              </a:r>
              <a:endParaRPr lang="en-US" sz="1100"/>
            </a:p>
          </xdr:txBody>
        </xdr:sp>
      </mc:Fallback>
    </mc:AlternateContent>
    <xdr:clientData/>
  </xdr:oneCellAnchor>
  <xdr:oneCellAnchor>
    <xdr:from>
      <xdr:col>7</xdr:col>
      <xdr:colOff>0</xdr:colOff>
      <xdr:row>63</xdr:row>
      <xdr:rowOff>0</xdr:rowOff>
    </xdr:from>
    <xdr:ext cx="2168769" cy="200025"/>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A7110F6-B266-4143-906C-733971F30C46}"/>
                </a:ext>
              </a:extLst>
            </xdr:cNvPr>
            <xdr:cNvSpPr txBox="1"/>
          </xdr:nvSpPr>
          <xdr:spPr>
            <a:xfrm>
              <a:off x="6353175" y="14087475"/>
              <a:ext cx="2168769"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l-GR" sz="1100" b="0" i="1">
                        <a:latin typeface="Cambria Math" panose="02040503050406030204" pitchFamily="18" charset="0"/>
                      </a:rPr>
                      <m:t>𝜎</m:t>
                    </m:r>
                    <m:r>
                      <a:rPr lang="en-US" sz="1100" b="0" i="1">
                        <a:latin typeface="Cambria Math" panose="02040503050406030204" pitchFamily="18" charset="0"/>
                      </a:rPr>
                      <m:t>=</m:t>
                    </m:r>
                    <m:sSup>
                      <m:sSupPr>
                        <m:ctrlPr>
                          <a:rPr lang="en-US" sz="1100" b="0" i="1">
                            <a:latin typeface="Cambria Math" panose="02040503050406030204" pitchFamily="18" charset="0"/>
                          </a:rPr>
                        </m:ctrlPr>
                      </m:sSupPr>
                      <m:e>
                        <m:r>
                          <a:rPr lang="en-US" sz="1100" b="0" i="1">
                            <a:latin typeface="Cambria Math" panose="02040503050406030204" pitchFamily="18" charset="0"/>
                          </a:rPr>
                          <m:t>𝑒</m:t>
                        </m:r>
                      </m:e>
                      <m:sup>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−0.4803 −0.082676</m:t>
                            </m:r>
                            <m:r>
                              <a:rPr lang="en-US" sz="1100" b="0" i="1">
                                <a:solidFill>
                                  <a:schemeClr val="tx1"/>
                                </a:solidFill>
                                <a:effectLst/>
                                <a:latin typeface="Cambria Math" panose="02040503050406030204" pitchFamily="18" charset="0"/>
                                <a:ea typeface="+mn-ea"/>
                                <a:cs typeface="+mn-cs"/>
                              </a:rPr>
                              <m:t>𝑥</m:t>
                            </m:r>
                            <m:r>
                              <a:rPr lang="en-US" sz="1100" b="0" i="1">
                                <a:solidFill>
                                  <a:schemeClr val="tx1"/>
                                </a:solidFill>
                                <a:effectLst/>
                                <a:latin typeface="Cambria Math" panose="02040503050406030204" pitchFamily="18" charset="0"/>
                                <a:ea typeface="+mn-ea"/>
                                <a:cs typeface="+mn-cs"/>
                              </a:rPr>
                              <m:t>+0.0030302</m:t>
                            </m:r>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𝑥</m:t>
                                </m:r>
                              </m:e>
                              <m:sup>
                                <m:r>
                                  <a:rPr lang="en-US" sz="1100" b="0" i="1">
                                    <a:solidFill>
                                      <a:schemeClr val="tx1"/>
                                    </a:solidFill>
                                    <a:effectLst/>
                                    <a:latin typeface="Cambria Math" panose="02040503050406030204" pitchFamily="18" charset="0"/>
                                    <a:ea typeface="+mn-ea"/>
                                    <a:cs typeface="+mn-cs"/>
                                  </a:rPr>
                                  <m:t>2</m:t>
                                </m:r>
                              </m:sup>
                            </m:sSup>
                          </m:e>
                        </m:d>
                      </m:sup>
                    </m:sSup>
                  </m:oMath>
                </m:oMathPara>
              </a14:m>
              <a:endParaRPr lang="en-US" sz="1100"/>
            </a:p>
          </xdr:txBody>
        </xdr:sp>
      </mc:Choice>
      <mc:Fallback xmlns="">
        <xdr:sp macro="" textlink="">
          <xdr:nvSpPr>
            <xdr:cNvPr id="16" name="TextBox 15">
              <a:extLst>
                <a:ext uri="{FF2B5EF4-FFF2-40B4-BE49-F238E27FC236}">
                  <a16:creationId xmlns:a16="http://schemas.microsoft.com/office/drawing/2014/main" id="{4A7110F6-B266-4143-906C-733971F30C46}"/>
                </a:ext>
              </a:extLst>
            </xdr:cNvPr>
            <xdr:cNvSpPr txBox="1"/>
          </xdr:nvSpPr>
          <xdr:spPr>
            <a:xfrm>
              <a:off x="6353175" y="14087475"/>
              <a:ext cx="2168769"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a:t>
              </a:r>
              <a:r>
                <a:rPr lang="el-GR" sz="1100" b="0" i="0">
                  <a:latin typeface="Cambria Math" panose="02040503050406030204" pitchFamily="18" charset="0"/>
                </a:rPr>
                <a:t>𝜎</a:t>
              </a:r>
              <a:r>
                <a:rPr lang="en-US" sz="1100" b="0" i="0">
                  <a:latin typeface="Cambria Math" panose="02040503050406030204" pitchFamily="18" charset="0"/>
                </a:rPr>
                <a:t>=𝑒^(</a:t>
              </a:r>
              <a:r>
                <a:rPr lang="en-US" sz="1100" b="0" i="0">
                  <a:solidFill>
                    <a:schemeClr val="tx1"/>
                  </a:solidFill>
                  <a:effectLst/>
                  <a:latin typeface="Cambria Math" panose="02040503050406030204" pitchFamily="18" charset="0"/>
                  <a:ea typeface="+mn-ea"/>
                  <a:cs typeface="+mn-cs"/>
                </a:rPr>
                <a:t>(−0.4803 −0.082676𝑥+0.0030302𝑥^2 ) )</a:t>
              </a:r>
              <a:endParaRPr lang="en-US" sz="1100"/>
            </a:p>
          </xdr:txBody>
        </xdr:sp>
      </mc:Fallback>
    </mc:AlternateContent>
    <xdr:clientData/>
  </xdr:oneCellAnchor>
  <xdr:oneCellAnchor>
    <xdr:from>
      <xdr:col>7</xdr:col>
      <xdr:colOff>0</xdr:colOff>
      <xdr:row>62</xdr:row>
      <xdr:rowOff>0</xdr:rowOff>
    </xdr:from>
    <xdr:ext cx="3505200" cy="20002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4504E67-2943-4C6D-A2C8-7EED5F4AEAE4}"/>
                </a:ext>
              </a:extLst>
            </xdr:cNvPr>
            <xdr:cNvSpPr txBox="1"/>
          </xdr:nvSpPr>
          <xdr:spPr>
            <a:xfrm>
              <a:off x="6353175" y="13887450"/>
              <a:ext cx="350520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µ=−1.5861 −0.31082</m:t>
                    </m:r>
                    <m:r>
                      <a:rPr lang="en-US" sz="1100" b="0" i="1">
                        <a:latin typeface="Cambria Math" panose="02040503050406030204" pitchFamily="18" charset="0"/>
                      </a:rPr>
                      <m:t>𝑥</m:t>
                    </m:r>
                    <m:r>
                      <a:rPr lang="en-US" sz="1100" b="0" i="1">
                        <a:latin typeface="Cambria Math" panose="02040503050406030204" pitchFamily="18" charset="0"/>
                      </a:rPr>
                      <m:t>−0.083751</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2</m:t>
                        </m:r>
                      </m:sup>
                    </m:sSup>
                    <m:r>
                      <a:rPr lang="en-US" sz="1100" b="0" i="1">
                        <a:latin typeface="Cambria Math" panose="02040503050406030204" pitchFamily="18" charset="0"/>
                      </a:rPr>
                      <m:t>+0.0038915</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3</m:t>
                        </m:r>
                      </m:sup>
                    </m:sSup>
                  </m:oMath>
                </m:oMathPara>
              </a14:m>
              <a:endParaRPr lang="en-US" sz="1100"/>
            </a:p>
          </xdr:txBody>
        </xdr:sp>
      </mc:Choice>
      <mc:Fallback xmlns="">
        <xdr:sp macro="" textlink="">
          <xdr:nvSpPr>
            <xdr:cNvPr id="18" name="TextBox 17">
              <a:extLst>
                <a:ext uri="{FF2B5EF4-FFF2-40B4-BE49-F238E27FC236}">
                  <a16:creationId xmlns:a16="http://schemas.microsoft.com/office/drawing/2014/main" id="{94504E67-2943-4C6D-A2C8-7EED5F4AEAE4}"/>
                </a:ext>
              </a:extLst>
            </xdr:cNvPr>
            <xdr:cNvSpPr txBox="1"/>
          </xdr:nvSpPr>
          <xdr:spPr>
            <a:xfrm>
              <a:off x="6353175" y="13887450"/>
              <a:ext cx="350520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µ=−1.5861 −0.31082𝑥−0.083751𝑥^2+0.0038915𝑥^3</a:t>
              </a:r>
              <a:endParaRPr lang="en-US" sz="1100"/>
            </a:p>
          </xdr:txBody>
        </xdr:sp>
      </mc:Fallback>
    </mc:AlternateContent>
    <xdr:clientData/>
  </xdr:oneCellAnchor>
  <xdr:oneCellAnchor>
    <xdr:from>
      <xdr:col>7</xdr:col>
      <xdr:colOff>0</xdr:colOff>
      <xdr:row>64</xdr:row>
      <xdr:rowOff>0</xdr:rowOff>
    </xdr:from>
    <xdr:ext cx="899160" cy="40005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ED0CE8EA-9E6B-49EC-A9D7-09F54711EB4B}"/>
                </a:ext>
              </a:extLst>
            </xdr:cNvPr>
            <xdr:cNvSpPr txBox="1"/>
          </xdr:nvSpPr>
          <xdr:spPr>
            <a:xfrm>
              <a:off x="6353175" y="14287500"/>
              <a:ext cx="899160" cy="4000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𝑧</m:t>
                    </m:r>
                    <m:r>
                      <a:rPr lang="en-US" sz="1100" b="0" i="1">
                        <a:latin typeface="Cambria Math" panose="02040503050406030204" pitchFamily="18" charset="0"/>
                      </a:rPr>
                      <m:t>=</m:t>
                    </m:r>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𝑤</m:t>
                            </m:r>
                            <m:r>
                              <a:rPr lang="en-US" sz="1100" b="0" i="1">
                                <a:latin typeface="Cambria Math" panose="02040503050406030204" pitchFamily="18" charset="0"/>
                              </a:rPr>
                              <m:t>−µ</m:t>
                            </m:r>
                          </m:e>
                        </m:d>
                      </m:num>
                      <m:den>
                        <m:r>
                          <a:rPr lang="el-GR" sz="1100" b="0" i="1">
                            <a:latin typeface="Cambria Math" panose="02040503050406030204" pitchFamily="18" charset="0"/>
                          </a:rPr>
                          <m:t>𝜎</m:t>
                        </m:r>
                      </m:den>
                    </m:f>
                  </m:oMath>
                </m:oMathPara>
              </a14:m>
              <a:endParaRPr lang="en-US" sz="1100"/>
            </a:p>
          </xdr:txBody>
        </xdr:sp>
      </mc:Choice>
      <mc:Fallback xmlns="">
        <xdr:sp macro="" textlink="">
          <xdr:nvSpPr>
            <xdr:cNvPr id="19" name="TextBox 18">
              <a:extLst>
                <a:ext uri="{FF2B5EF4-FFF2-40B4-BE49-F238E27FC236}">
                  <a16:creationId xmlns:a16="http://schemas.microsoft.com/office/drawing/2014/main" id="{ED0CE8EA-9E6B-49EC-A9D7-09F54711EB4B}"/>
                </a:ext>
              </a:extLst>
            </xdr:cNvPr>
            <xdr:cNvSpPr txBox="1"/>
          </xdr:nvSpPr>
          <xdr:spPr>
            <a:xfrm>
              <a:off x="6353175" y="14287500"/>
              <a:ext cx="899160" cy="4000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𝑧=((𝑤−µ))/</a:t>
              </a:r>
              <a:r>
                <a:rPr lang="el-GR" sz="1100" b="0" i="0">
                  <a:latin typeface="Cambria Math" panose="02040503050406030204" pitchFamily="18" charset="0"/>
                </a:rPr>
                <a:t>𝜎</a:t>
              </a:r>
              <a:endParaRPr lang="en-US" sz="1100"/>
            </a:p>
          </xdr:txBody>
        </xdr:sp>
      </mc:Fallback>
    </mc:AlternateContent>
    <xdr:clientData/>
  </xdr:oneCellAnchor>
  <xdr:oneCellAnchor>
    <xdr:from>
      <xdr:col>6</xdr:col>
      <xdr:colOff>876298</xdr:colOff>
      <xdr:row>41</xdr:row>
      <xdr:rowOff>0</xdr:rowOff>
    </xdr:from>
    <xdr:ext cx="3048001" cy="400050"/>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AF394A07-108D-4685-17F3-93E0F7AFDC41}"/>
                </a:ext>
              </a:extLst>
            </xdr:cNvPr>
            <xdr:cNvSpPr txBox="1"/>
          </xdr:nvSpPr>
          <xdr:spPr>
            <a:xfrm>
              <a:off x="6353173" y="9686925"/>
              <a:ext cx="3048001"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
                  </m:oMathParaPr>
                  <m:oMath xmlns:m="http://schemas.openxmlformats.org/officeDocument/2006/math">
                    <m:r>
                      <a:rPr lang="en-US" sz="1100" b="0" i="1">
                        <a:latin typeface="Cambria Math" panose="02040503050406030204" pitchFamily="18" charset="0"/>
                      </a:rPr>
                      <m:t>𝑝</m:t>
                    </m:r>
                    <m:r>
                      <a:rPr lang="en-US" sz="1100" b="0" i="1">
                        <a:latin typeface="Cambria Math" panose="02040503050406030204" pitchFamily="18" charset="0"/>
                      </a:rPr>
                      <m:t>−</m:t>
                    </m:r>
                    <m:r>
                      <a:rPr lang="en-US" sz="1100" b="0" i="1">
                        <a:latin typeface="Cambria Math" panose="02040503050406030204" pitchFamily="18" charset="0"/>
                      </a:rPr>
                      <m:t>𝑣𝑎𝑙𝑢𝑒</m:t>
                    </m:r>
                    <m:r>
                      <a:rPr lang="en-US" sz="1100" b="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6</m:t>
                        </m:r>
                      </m:num>
                      <m:den>
                        <m:r>
                          <a:rPr lang="en-US" sz="1100" i="1">
                            <a:latin typeface="Cambria Math" panose="02040503050406030204" pitchFamily="18" charset="0"/>
                            <a:ea typeface="Cambria Math" panose="02040503050406030204" pitchFamily="18" charset="0"/>
                          </a:rPr>
                          <m:t>𝜋</m:t>
                        </m:r>
                      </m:den>
                    </m:f>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func>
                              <m:funcPr>
                                <m:ctrlPr>
                                  <a:rPr lang="en-US" sz="1100" b="0" i="1">
                                    <a:solidFill>
                                      <a:schemeClr val="tx1"/>
                                    </a:solidFill>
                                    <a:effectLst/>
                                    <a:latin typeface="Cambria Math" panose="02040503050406030204" pitchFamily="18" charset="0"/>
                                    <a:ea typeface="+mn-ea"/>
                                    <a:cs typeface="+mn-cs"/>
                                  </a:rPr>
                                </m:ctrlPr>
                              </m:funcPr>
                              <m:fName>
                                <m:sSup>
                                  <m:sSupPr>
                                    <m:ctrlPr>
                                      <a:rPr lang="en-US" sz="1100" b="0" i="1">
                                        <a:solidFill>
                                          <a:schemeClr val="tx1"/>
                                        </a:solidFill>
                                        <a:effectLst/>
                                        <a:latin typeface="Cambria Math" panose="02040503050406030204" pitchFamily="18" charset="0"/>
                                        <a:ea typeface="+mn-ea"/>
                                        <a:cs typeface="+mn-cs"/>
                                      </a:rPr>
                                    </m:ctrlPr>
                                  </m:sSupPr>
                                  <m:e>
                                    <m:r>
                                      <m:rPr>
                                        <m:sty m:val="p"/>
                                      </m:rPr>
                                      <a:rPr lang="en-US" sz="1100" b="0" i="0">
                                        <a:solidFill>
                                          <a:schemeClr val="tx1"/>
                                        </a:solidFill>
                                        <a:effectLst/>
                                        <a:latin typeface="Cambria Math" panose="02040503050406030204" pitchFamily="18" charset="0"/>
                                        <a:ea typeface="+mn-ea"/>
                                        <a:cs typeface="+mn-cs"/>
                                      </a:rPr>
                                      <m:t>sin</m:t>
                                    </m:r>
                                  </m:e>
                                  <m:sup>
                                    <m:r>
                                      <a:rPr lang="en-US" sz="1100" b="0" i="1">
                                        <a:solidFill>
                                          <a:schemeClr val="tx1"/>
                                        </a:solidFill>
                                        <a:effectLst/>
                                        <a:latin typeface="Cambria Math" panose="02040503050406030204" pitchFamily="18" charset="0"/>
                                        <a:ea typeface="+mn-ea"/>
                                        <a:cs typeface="+mn-cs"/>
                                      </a:rPr>
                                      <m:t>−1</m:t>
                                    </m:r>
                                  </m:sup>
                                </m:sSup>
                              </m:fName>
                              <m:e>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𝑊</m:t>
                                    </m:r>
                                  </m:e>
                                  <m:sup>
                                    <m:r>
                                      <a:rPr lang="en-US" sz="1100" b="0" i="1">
                                        <a:solidFill>
                                          <a:schemeClr val="tx1"/>
                                        </a:solidFill>
                                        <a:effectLst/>
                                        <a:latin typeface="Cambria Math" panose="02040503050406030204" pitchFamily="18" charset="0"/>
                                        <a:ea typeface="+mn-ea"/>
                                        <a:cs typeface="+mn-cs"/>
                                      </a:rPr>
                                      <m:t>0.5</m:t>
                                    </m:r>
                                  </m:sup>
                                </m:sSup>
                              </m:e>
                            </m:func>
                          </m:e>
                        </m:d>
                        <m:r>
                          <a:rPr lang="en-US" sz="1100" b="0" i="1">
                            <a:solidFill>
                              <a:schemeClr val="tx1"/>
                            </a:solidFill>
                            <a:effectLst/>
                            <a:latin typeface="Cambria Math" panose="02040503050406030204" pitchFamily="18" charset="0"/>
                            <a:ea typeface="+mn-ea"/>
                            <a:cs typeface="+mn-cs"/>
                          </a:rPr>
                          <m:t> − </m:t>
                        </m:r>
                        <m:d>
                          <m:dPr>
                            <m:ctrlPr>
                              <a:rPr lang="en-US" sz="1100" b="0" i="1">
                                <a:solidFill>
                                  <a:schemeClr val="tx1"/>
                                </a:solidFill>
                                <a:effectLst/>
                                <a:latin typeface="Cambria Math" panose="02040503050406030204" pitchFamily="18" charset="0"/>
                                <a:ea typeface="+mn-ea"/>
                                <a:cs typeface="+mn-cs"/>
                              </a:rPr>
                            </m:ctrlPr>
                          </m:dPr>
                          <m:e>
                            <m:func>
                              <m:funcPr>
                                <m:ctrlPr>
                                  <a:rPr lang="en-US" sz="1100" b="0" i="1">
                                    <a:solidFill>
                                      <a:schemeClr val="tx1"/>
                                    </a:solidFill>
                                    <a:effectLst/>
                                    <a:latin typeface="Cambria Math" panose="02040503050406030204" pitchFamily="18" charset="0"/>
                                    <a:ea typeface="+mn-ea"/>
                                    <a:cs typeface="+mn-cs"/>
                                  </a:rPr>
                                </m:ctrlPr>
                              </m:funcPr>
                              <m:fName>
                                <m:sSup>
                                  <m:sSupPr>
                                    <m:ctrlPr>
                                      <a:rPr lang="en-US" sz="1100" b="0" i="1">
                                        <a:solidFill>
                                          <a:schemeClr val="tx1"/>
                                        </a:solidFill>
                                        <a:effectLst/>
                                        <a:latin typeface="Cambria Math" panose="02040503050406030204" pitchFamily="18" charset="0"/>
                                        <a:ea typeface="+mn-ea"/>
                                        <a:cs typeface="+mn-cs"/>
                                      </a:rPr>
                                    </m:ctrlPr>
                                  </m:sSupPr>
                                  <m:e>
                                    <m:r>
                                      <m:rPr>
                                        <m:sty m:val="p"/>
                                      </m:rPr>
                                      <a:rPr lang="en-US" sz="1100" b="0" i="0">
                                        <a:solidFill>
                                          <a:schemeClr val="tx1"/>
                                        </a:solidFill>
                                        <a:effectLst/>
                                        <a:latin typeface="Cambria Math" panose="02040503050406030204" pitchFamily="18" charset="0"/>
                                        <a:ea typeface="+mn-ea"/>
                                        <a:cs typeface="+mn-cs"/>
                                      </a:rPr>
                                      <m:t>sin</m:t>
                                    </m:r>
                                  </m:e>
                                  <m:sup>
                                    <m:r>
                                      <a:rPr lang="en-US" sz="1100" b="0" i="1">
                                        <a:solidFill>
                                          <a:schemeClr val="tx1"/>
                                        </a:solidFill>
                                        <a:effectLst/>
                                        <a:latin typeface="Cambria Math" panose="02040503050406030204" pitchFamily="18" charset="0"/>
                                        <a:ea typeface="+mn-ea"/>
                                        <a:cs typeface="+mn-cs"/>
                                      </a:rPr>
                                      <m:t>−1</m:t>
                                    </m:r>
                                  </m:sup>
                                </m:sSup>
                              </m:fName>
                              <m:e>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0.75</m:t>
                                    </m:r>
                                  </m:e>
                                  <m:sup>
                                    <m:r>
                                      <a:rPr lang="en-US" sz="1100" b="0" i="1">
                                        <a:solidFill>
                                          <a:schemeClr val="tx1"/>
                                        </a:solidFill>
                                        <a:effectLst/>
                                        <a:latin typeface="Cambria Math" panose="02040503050406030204" pitchFamily="18" charset="0"/>
                                        <a:ea typeface="+mn-ea"/>
                                        <a:cs typeface="+mn-cs"/>
                                      </a:rPr>
                                      <m:t>0.5</m:t>
                                    </m:r>
                                  </m:sup>
                                </m:sSup>
                              </m:e>
                            </m:func>
                          </m:e>
                        </m:d>
                      </m:e>
                    </m:d>
                  </m:oMath>
                </m:oMathPara>
              </a14:m>
              <a:endParaRPr lang="en-US" sz="1100"/>
            </a:p>
          </xdr:txBody>
        </xdr:sp>
      </mc:Choice>
      <mc:Fallback xmlns="">
        <xdr:sp macro="" textlink="">
          <xdr:nvSpPr>
            <xdr:cNvPr id="17" name="TextBox 16">
              <a:extLst>
                <a:ext uri="{FF2B5EF4-FFF2-40B4-BE49-F238E27FC236}">
                  <a16:creationId xmlns:a16="http://schemas.microsoft.com/office/drawing/2014/main" id="{AF394A07-108D-4685-17F3-93E0F7AFDC41}"/>
                </a:ext>
              </a:extLst>
            </xdr:cNvPr>
            <xdr:cNvSpPr txBox="1"/>
          </xdr:nvSpPr>
          <xdr:spPr>
            <a:xfrm>
              <a:off x="6353173" y="9686925"/>
              <a:ext cx="3048001"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𝑝−𝑣𝑎𝑙𝑢𝑒=6/</a:t>
              </a:r>
              <a:r>
                <a:rPr lang="en-US" sz="1100" i="0">
                  <a:latin typeface="Cambria Math" panose="02040503050406030204" pitchFamily="18" charset="0"/>
                  <a:ea typeface="Cambria Math" panose="02040503050406030204" pitchFamily="18" charset="0"/>
                </a:rPr>
                <a:t>𝜋×</a:t>
              </a:r>
              <a:r>
                <a:rPr lang="en-US" sz="1100" b="0" i="0">
                  <a:latin typeface="Cambria Math" panose="02040503050406030204" pitchFamily="18" charset="0"/>
                  <a:ea typeface="Cambria Math" panose="02040503050406030204" pitchFamily="18" charset="0"/>
                </a:rPr>
                <a:t> {</a:t>
              </a:r>
              <a:r>
                <a:rPr lang="en-US" sz="1100" b="0" i="0">
                  <a:solidFill>
                    <a:schemeClr val="tx1"/>
                  </a:solidFill>
                  <a:effectLst/>
                  <a:latin typeface="+mn-lt"/>
                  <a:ea typeface="+mn-ea"/>
                  <a:cs typeface="+mn-cs"/>
                </a:rPr>
                <a:t>(sin^(−1)⁡〖𝑊^0.5 〗 )  − (sin^(−1)⁡〖〖</a:t>
              </a:r>
              <a:r>
                <a:rPr lang="en-US" sz="1100" b="0" i="0">
                  <a:solidFill>
                    <a:schemeClr val="tx1"/>
                  </a:solidFill>
                  <a:effectLst/>
                  <a:latin typeface="Cambria Math" panose="02040503050406030204" pitchFamily="18" charset="0"/>
                  <a:ea typeface="+mn-ea"/>
                  <a:cs typeface="+mn-cs"/>
                </a:rPr>
                <a:t>0.75</a:t>
              </a:r>
              <a:r>
                <a:rPr lang="en-US" sz="1100" b="0" i="0">
                  <a:solidFill>
                    <a:schemeClr val="tx1"/>
                  </a:solidFill>
                  <a:effectLst/>
                  <a:latin typeface="+mn-lt"/>
                  <a:ea typeface="+mn-ea"/>
                  <a:cs typeface="+mn-cs"/>
                </a:rPr>
                <a:t>〗^0.5 〗 )</a:t>
              </a:r>
              <a:r>
                <a:rPr lang="en-US" sz="1100" b="0" i="0">
                  <a:solidFill>
                    <a:schemeClr val="tx1"/>
                  </a:solidFill>
                  <a:effectLst/>
                  <a:latin typeface="Cambria Math" panose="02040503050406030204" pitchFamily="18" charset="0"/>
                  <a:ea typeface="Cambria Math" panose="02040503050406030204" pitchFamily="18" charset="0"/>
                  <a:cs typeface="+mn-cs"/>
                </a:rPr>
                <a:t>}</a:t>
              </a:r>
              <a:endParaRPr lang="en-US" sz="1100"/>
            </a:p>
          </xdr:txBody>
        </xdr:sp>
      </mc:Fallback>
    </mc:AlternateContent>
    <xdr:clientData/>
  </xdr:oneCellAnchor>
  <xdr:oneCellAnchor>
    <xdr:from>
      <xdr:col>6</xdr:col>
      <xdr:colOff>876299</xdr:colOff>
      <xdr:row>54</xdr:row>
      <xdr:rowOff>0</xdr:rowOff>
    </xdr:from>
    <xdr:ext cx="2371725" cy="200025"/>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67C25A35-9CF8-1A80-28A4-C430804AE474}"/>
                </a:ext>
              </a:extLst>
            </xdr:cNvPr>
            <xdr:cNvSpPr txBox="1"/>
          </xdr:nvSpPr>
          <xdr:spPr>
            <a:xfrm>
              <a:off x="6353174" y="12287250"/>
              <a:ext cx="23717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𝑝</m:t>
                    </m:r>
                    <m:r>
                      <a:rPr lang="en-US" sz="1100" b="0" i="1">
                        <a:latin typeface="Cambria Math" panose="02040503050406030204" pitchFamily="18" charset="0"/>
                      </a:rPr>
                      <m:t>−</m:t>
                    </m:r>
                    <m:r>
                      <a:rPr lang="en-US" sz="1100" b="0" i="1">
                        <a:latin typeface="Cambria Math" panose="02040503050406030204" pitchFamily="18" charset="0"/>
                      </a:rPr>
                      <m:t>𝑣𝑎𝑙𝑢𝑒</m:t>
                    </m:r>
                    <m:r>
                      <a:rPr lang="en-US" sz="1100" b="0" i="1">
                        <a:latin typeface="Cambria Math" panose="02040503050406030204" pitchFamily="18" charset="0"/>
                      </a:rPr>
                      <m:t>=1 −</m:t>
                    </m:r>
                    <m:r>
                      <a:rPr lang="en-US" sz="1100" b="0" i="1">
                        <a:latin typeface="Cambria Math" panose="02040503050406030204" pitchFamily="18" charset="0"/>
                      </a:rPr>
                      <m:t>𝑁𝑂𝑅𝑀</m:t>
                    </m:r>
                    <m:r>
                      <a:rPr lang="en-US" sz="1100" b="0" i="1">
                        <a:latin typeface="Cambria Math" panose="02040503050406030204" pitchFamily="18" charset="0"/>
                      </a:rPr>
                      <m:t>.</m:t>
                    </m:r>
                    <m:r>
                      <a:rPr lang="en-US" sz="1100" b="0" i="1">
                        <a:latin typeface="Cambria Math" panose="02040503050406030204" pitchFamily="18" charset="0"/>
                      </a:rPr>
                      <m:t>𝑆</m:t>
                    </m:r>
                    <m:r>
                      <a:rPr lang="en-US" sz="1100" b="0" i="1">
                        <a:latin typeface="Cambria Math" panose="02040503050406030204" pitchFamily="18" charset="0"/>
                      </a:rPr>
                      <m:t>.</m:t>
                    </m:r>
                    <m:r>
                      <a:rPr lang="en-US" sz="1100" b="0" i="1">
                        <a:latin typeface="Cambria Math" panose="02040503050406030204" pitchFamily="18" charset="0"/>
                      </a:rPr>
                      <m:t>𝐷𝐼𝑆𝑇</m:t>
                    </m:r>
                    <m:r>
                      <a:rPr lang="en-US" sz="1100" b="0" i="1">
                        <a:latin typeface="Cambria Math" panose="02040503050406030204" pitchFamily="18" charset="0"/>
                      </a:rPr>
                      <m:t>(</m:t>
                    </m:r>
                    <m:r>
                      <a:rPr lang="en-US" sz="1100" b="0" i="1">
                        <a:latin typeface="Cambria Math" panose="02040503050406030204" pitchFamily="18" charset="0"/>
                      </a:rPr>
                      <m:t>𝑧</m:t>
                    </m:r>
                    <m:r>
                      <a:rPr lang="en-US" sz="1100" b="0" i="1">
                        <a:latin typeface="Cambria Math" panose="02040503050406030204" pitchFamily="18" charset="0"/>
                      </a:rPr>
                      <m:t>)</m:t>
                    </m:r>
                  </m:oMath>
                </m:oMathPara>
              </a14:m>
              <a:endParaRPr lang="en-US" sz="1100"/>
            </a:p>
          </xdr:txBody>
        </xdr:sp>
      </mc:Choice>
      <mc:Fallback xmlns="">
        <xdr:sp macro="" textlink="">
          <xdr:nvSpPr>
            <xdr:cNvPr id="20" name="TextBox 19">
              <a:extLst>
                <a:ext uri="{FF2B5EF4-FFF2-40B4-BE49-F238E27FC236}">
                  <a16:creationId xmlns:a16="http://schemas.microsoft.com/office/drawing/2014/main" id="{67C25A35-9CF8-1A80-28A4-C430804AE474}"/>
                </a:ext>
              </a:extLst>
            </xdr:cNvPr>
            <xdr:cNvSpPr txBox="1"/>
          </xdr:nvSpPr>
          <xdr:spPr>
            <a:xfrm>
              <a:off x="6353174" y="12287250"/>
              <a:ext cx="23717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n-US" sz="1100" b="0" i="0">
                  <a:latin typeface="Cambria Math" panose="02040503050406030204" pitchFamily="18" charset="0"/>
                </a:rPr>
                <a:t>𝑝−𝑣𝑎𝑙𝑢𝑒=1 −𝑁𝑂𝑅𝑀.𝑆.𝐷𝐼𝑆𝑇(𝑧)</a:t>
              </a:r>
              <a:endParaRPr lang="en-US" sz="1100"/>
            </a:p>
          </xdr:txBody>
        </xdr:sp>
      </mc:Fallback>
    </mc:AlternateContent>
    <xdr:clientData/>
  </xdr:oneCellAnchor>
  <xdr:oneCellAnchor>
    <xdr:from>
      <xdr:col>7</xdr:col>
      <xdr:colOff>0</xdr:colOff>
      <xdr:row>66</xdr:row>
      <xdr:rowOff>0</xdr:rowOff>
    </xdr:from>
    <xdr:ext cx="2371725" cy="200025"/>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E23DE128-4B3B-46F9-ADB3-7F19A7753653}"/>
                </a:ext>
              </a:extLst>
            </xdr:cNvPr>
            <xdr:cNvSpPr txBox="1"/>
          </xdr:nvSpPr>
          <xdr:spPr>
            <a:xfrm>
              <a:off x="6353175" y="14687550"/>
              <a:ext cx="23717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𝑝</m:t>
                    </m:r>
                    <m:r>
                      <a:rPr lang="en-US" sz="1100" b="0" i="1">
                        <a:latin typeface="Cambria Math" panose="02040503050406030204" pitchFamily="18" charset="0"/>
                      </a:rPr>
                      <m:t>−</m:t>
                    </m:r>
                    <m:r>
                      <a:rPr lang="en-US" sz="1100" b="0" i="1">
                        <a:latin typeface="Cambria Math" panose="02040503050406030204" pitchFamily="18" charset="0"/>
                      </a:rPr>
                      <m:t>𝑣𝑎𝑙𝑢𝑒</m:t>
                    </m:r>
                    <m:r>
                      <a:rPr lang="en-US" sz="1100" b="0" i="1">
                        <a:latin typeface="Cambria Math" panose="02040503050406030204" pitchFamily="18" charset="0"/>
                      </a:rPr>
                      <m:t>=1 −</m:t>
                    </m:r>
                    <m:r>
                      <a:rPr lang="en-US" sz="1100" b="0" i="1">
                        <a:latin typeface="Cambria Math" panose="02040503050406030204" pitchFamily="18" charset="0"/>
                      </a:rPr>
                      <m:t>𝑁𝑂𝑅𝑀</m:t>
                    </m:r>
                    <m:r>
                      <a:rPr lang="en-US" sz="1100" b="0" i="1">
                        <a:latin typeface="Cambria Math" panose="02040503050406030204" pitchFamily="18" charset="0"/>
                      </a:rPr>
                      <m:t>.</m:t>
                    </m:r>
                    <m:r>
                      <a:rPr lang="en-US" sz="1100" b="0" i="1">
                        <a:latin typeface="Cambria Math" panose="02040503050406030204" pitchFamily="18" charset="0"/>
                      </a:rPr>
                      <m:t>𝑆</m:t>
                    </m:r>
                    <m:r>
                      <a:rPr lang="en-US" sz="1100" b="0" i="1">
                        <a:latin typeface="Cambria Math" panose="02040503050406030204" pitchFamily="18" charset="0"/>
                      </a:rPr>
                      <m:t>.</m:t>
                    </m:r>
                    <m:r>
                      <a:rPr lang="en-US" sz="1100" b="0" i="1">
                        <a:latin typeface="Cambria Math" panose="02040503050406030204" pitchFamily="18" charset="0"/>
                      </a:rPr>
                      <m:t>𝐷𝐼𝑆𝑇</m:t>
                    </m:r>
                    <m:r>
                      <a:rPr lang="en-US" sz="1100" b="0" i="1">
                        <a:latin typeface="Cambria Math" panose="02040503050406030204" pitchFamily="18" charset="0"/>
                      </a:rPr>
                      <m:t>(</m:t>
                    </m:r>
                    <m:r>
                      <a:rPr lang="en-US" sz="1100" b="0" i="1">
                        <a:latin typeface="Cambria Math" panose="02040503050406030204" pitchFamily="18" charset="0"/>
                      </a:rPr>
                      <m:t>𝑧</m:t>
                    </m:r>
                    <m:r>
                      <a:rPr lang="en-US" sz="1100" b="0" i="1">
                        <a:latin typeface="Cambria Math" panose="02040503050406030204" pitchFamily="18" charset="0"/>
                      </a:rPr>
                      <m:t>)</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E23DE128-4B3B-46F9-ADB3-7F19A7753653}"/>
                </a:ext>
              </a:extLst>
            </xdr:cNvPr>
            <xdr:cNvSpPr txBox="1"/>
          </xdr:nvSpPr>
          <xdr:spPr>
            <a:xfrm>
              <a:off x="6353175" y="14687550"/>
              <a:ext cx="23717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n-US" sz="1100" b="0" i="0">
                  <a:latin typeface="Cambria Math" panose="02040503050406030204" pitchFamily="18" charset="0"/>
                </a:rPr>
                <a:t>𝑝−𝑣𝑎𝑙𝑢𝑒=1 −𝑁𝑂𝑅𝑀.𝑆.𝐷𝐼𝑆𝑇(𝑧)</a:t>
              </a:r>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8</xdr:row>
      <xdr:rowOff>0</xdr:rowOff>
    </xdr:from>
    <xdr:ext cx="1752600" cy="5143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FFC63A25-93B6-4269-999C-20FA4C0484B9}"/>
                </a:ext>
              </a:extLst>
            </xdr:cNvPr>
            <xdr:cNvSpPr txBox="1"/>
          </xdr:nvSpPr>
          <xdr:spPr>
            <a:xfrm>
              <a:off x="2697480" y="23926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(1)</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2</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2" name="TextBox 1">
              <a:extLst>
                <a:ext uri="{FF2B5EF4-FFF2-40B4-BE49-F238E27FC236}">
                  <a16:creationId xmlns:a16="http://schemas.microsoft.com/office/drawing/2014/main" id="{FFC63A25-93B6-4269-999C-20FA4C0484B9}"/>
                </a:ext>
              </a:extLst>
            </xdr:cNvPr>
            <xdr:cNvSpPr txBox="1"/>
          </xdr:nvSpPr>
          <xdr:spPr>
            <a:xfrm>
              <a:off x="2697480" y="23926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𝐶_(𝑋_((1)) )=</a:t>
              </a:r>
              <a:r>
                <a:rPr lang="en-US" sz="1300" i="0">
                  <a:latin typeface="Cambria Math" panose="02040503050406030204" pitchFamily="18" charset="0"/>
                </a:rPr>
                <a:t>(</a:t>
              </a:r>
              <a:r>
                <a:rPr lang="en-US" sz="1300" b="0" i="0">
                  <a:latin typeface="Cambria Math" panose="02040503050406030204" pitchFamily="18" charset="0"/>
                </a:rPr>
                <a:t>𝑋_((2) )−𝑋_((1) ))/(𝑋_((𝑛) )  − 𝑋_((1) ) )</a:t>
              </a:r>
              <a:endParaRPr lang="en-US" sz="1300"/>
            </a:p>
          </xdr:txBody>
        </xdr:sp>
      </mc:Fallback>
    </mc:AlternateContent>
    <xdr:clientData/>
  </xdr:oneCellAnchor>
  <xdr:oneCellAnchor>
    <xdr:from>
      <xdr:col>5</xdr:col>
      <xdr:colOff>0</xdr:colOff>
      <xdr:row>8</xdr:row>
      <xdr:rowOff>0</xdr:rowOff>
    </xdr:from>
    <xdr:ext cx="1752600" cy="5143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85262DB-506F-4612-AB3E-868CE0A1F8F2}"/>
                </a:ext>
              </a:extLst>
            </xdr:cNvPr>
            <xdr:cNvSpPr txBox="1"/>
          </xdr:nvSpPr>
          <xdr:spPr>
            <a:xfrm>
              <a:off x="4495800" y="23926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(1)</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2</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−1</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3" name="TextBox 2">
              <a:extLst>
                <a:ext uri="{FF2B5EF4-FFF2-40B4-BE49-F238E27FC236}">
                  <a16:creationId xmlns:a16="http://schemas.microsoft.com/office/drawing/2014/main" id="{385262DB-506F-4612-AB3E-868CE0A1F8F2}"/>
                </a:ext>
              </a:extLst>
            </xdr:cNvPr>
            <xdr:cNvSpPr txBox="1"/>
          </xdr:nvSpPr>
          <xdr:spPr>
            <a:xfrm>
              <a:off x="4495800" y="23926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𝐶_(𝑋_((1)) )=</a:t>
              </a:r>
              <a:r>
                <a:rPr lang="en-US" sz="1300" i="0">
                  <a:latin typeface="Cambria Math" panose="02040503050406030204" pitchFamily="18" charset="0"/>
                </a:rPr>
                <a:t>(</a:t>
              </a:r>
              <a:r>
                <a:rPr lang="en-US" sz="1300" b="0" i="0">
                  <a:latin typeface="Cambria Math" panose="02040503050406030204" pitchFamily="18" charset="0"/>
                </a:rPr>
                <a:t>𝑋_((2) )−𝑋_((1) ))/(𝑋_((𝑛−1) )  − 𝑋_((1) ) )</a:t>
              </a:r>
              <a:endParaRPr lang="en-US" sz="1300"/>
            </a:p>
          </xdr:txBody>
        </xdr:sp>
      </mc:Fallback>
    </mc:AlternateContent>
    <xdr:clientData/>
  </xdr:oneCellAnchor>
  <xdr:oneCellAnchor>
    <xdr:from>
      <xdr:col>7</xdr:col>
      <xdr:colOff>0</xdr:colOff>
      <xdr:row>8</xdr:row>
      <xdr:rowOff>0</xdr:rowOff>
    </xdr:from>
    <xdr:ext cx="1752600" cy="51435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6F39C548-6927-4DBD-B341-9DFF41665637}"/>
                </a:ext>
              </a:extLst>
            </xdr:cNvPr>
            <xdr:cNvSpPr txBox="1"/>
          </xdr:nvSpPr>
          <xdr:spPr>
            <a:xfrm>
              <a:off x="6294120" y="23926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(1)</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3</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−1</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4" name="TextBox 3">
              <a:extLst>
                <a:ext uri="{FF2B5EF4-FFF2-40B4-BE49-F238E27FC236}">
                  <a16:creationId xmlns:a16="http://schemas.microsoft.com/office/drawing/2014/main" id="{6F39C548-6927-4DBD-B341-9DFF41665637}"/>
                </a:ext>
              </a:extLst>
            </xdr:cNvPr>
            <xdr:cNvSpPr txBox="1"/>
          </xdr:nvSpPr>
          <xdr:spPr>
            <a:xfrm>
              <a:off x="6294120" y="23926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𝐶_(𝑋_((1)) )=</a:t>
              </a:r>
              <a:r>
                <a:rPr lang="en-US" sz="1300" i="0">
                  <a:latin typeface="Cambria Math" panose="02040503050406030204" pitchFamily="18" charset="0"/>
                </a:rPr>
                <a:t>(</a:t>
              </a:r>
              <a:r>
                <a:rPr lang="en-US" sz="1300" b="0" i="0">
                  <a:latin typeface="Cambria Math" panose="02040503050406030204" pitchFamily="18" charset="0"/>
                </a:rPr>
                <a:t>𝑋_((3) )−𝑋_((1) ))/(𝑋_((𝑛−1) )  − 𝑋_((1) ) )</a:t>
              </a:r>
              <a:endParaRPr lang="en-US" sz="1300"/>
            </a:p>
          </xdr:txBody>
        </xdr:sp>
      </mc:Fallback>
    </mc:AlternateContent>
    <xdr:clientData/>
  </xdr:oneCellAnchor>
  <xdr:oneCellAnchor>
    <xdr:from>
      <xdr:col>9</xdr:col>
      <xdr:colOff>0</xdr:colOff>
      <xdr:row>8</xdr:row>
      <xdr:rowOff>0</xdr:rowOff>
    </xdr:from>
    <xdr:ext cx="1752600" cy="51435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7FAD9277-AA2F-4D0F-821E-D8516DEF3809}"/>
                </a:ext>
              </a:extLst>
            </xdr:cNvPr>
            <xdr:cNvSpPr txBox="1"/>
          </xdr:nvSpPr>
          <xdr:spPr>
            <a:xfrm>
              <a:off x="8092440" y="23926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(1)</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3</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−2</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5" name="TextBox 4">
              <a:extLst>
                <a:ext uri="{FF2B5EF4-FFF2-40B4-BE49-F238E27FC236}">
                  <a16:creationId xmlns:a16="http://schemas.microsoft.com/office/drawing/2014/main" id="{7FAD9277-AA2F-4D0F-821E-D8516DEF3809}"/>
                </a:ext>
              </a:extLst>
            </xdr:cNvPr>
            <xdr:cNvSpPr txBox="1"/>
          </xdr:nvSpPr>
          <xdr:spPr>
            <a:xfrm>
              <a:off x="8092440" y="23926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𝐶_(𝑋_((1)) )=</a:t>
              </a:r>
              <a:r>
                <a:rPr lang="en-US" sz="1300" i="0">
                  <a:latin typeface="Cambria Math" panose="02040503050406030204" pitchFamily="18" charset="0"/>
                </a:rPr>
                <a:t>(</a:t>
              </a:r>
              <a:r>
                <a:rPr lang="en-US" sz="1300" b="0" i="0">
                  <a:latin typeface="Cambria Math" panose="02040503050406030204" pitchFamily="18" charset="0"/>
                </a:rPr>
                <a:t>𝑋_((3) )−𝑋_((1) ))/(𝑋_((𝑛−2) )  − 𝑋_((1) ) )</a:t>
              </a:r>
              <a:endParaRPr lang="en-US" sz="1300"/>
            </a:p>
          </xdr:txBody>
        </xdr:sp>
      </mc:Fallback>
    </mc:AlternateContent>
    <xdr:clientData/>
  </xdr:oneCellAnchor>
  <xdr:oneCellAnchor>
    <xdr:from>
      <xdr:col>3</xdr:col>
      <xdr:colOff>0</xdr:colOff>
      <xdr:row>12</xdr:row>
      <xdr:rowOff>0</xdr:rowOff>
    </xdr:from>
    <xdr:ext cx="1752600" cy="5143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58435B75-E504-4FA4-97A4-406DC4588C1E}"/>
                </a:ext>
              </a:extLst>
            </xdr:cNvPr>
            <xdr:cNvSpPr txBox="1"/>
          </xdr:nvSpPr>
          <xdr:spPr>
            <a:xfrm>
              <a:off x="2697480" y="33070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m:t>
                            </m:r>
                            <m:r>
                              <a:rPr lang="en-US" sz="1300" b="0" i="1">
                                <a:latin typeface="Cambria Math" panose="02040503050406030204" pitchFamily="18" charset="0"/>
                              </a:rPr>
                              <m:t>𝑛</m:t>
                            </m:r>
                            <m:r>
                              <a:rPr lang="en-US" sz="1300" b="0" i="1">
                                <a:latin typeface="Cambria Math" panose="02040503050406030204" pitchFamily="18" charset="0"/>
                              </a:rPr>
                              <m:t>)</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1</m:t>
                                </m:r>
                              </m:e>
                            </m:d>
                          </m:sub>
                        </m:sSub>
                      </m:den>
                    </m:f>
                  </m:oMath>
                </m:oMathPara>
              </a14:m>
              <a:endParaRPr lang="en-US" sz="1300"/>
            </a:p>
          </xdr:txBody>
        </xdr:sp>
      </mc:Choice>
      <mc:Fallback xmlns="">
        <xdr:sp macro="" textlink="">
          <xdr:nvSpPr>
            <xdr:cNvPr id="6" name="TextBox 5">
              <a:extLst>
                <a:ext uri="{FF2B5EF4-FFF2-40B4-BE49-F238E27FC236}">
                  <a16:creationId xmlns:a16="http://schemas.microsoft.com/office/drawing/2014/main" id="{58435B75-E504-4FA4-97A4-406DC4588C1E}"/>
                </a:ext>
              </a:extLst>
            </xdr:cNvPr>
            <xdr:cNvSpPr txBox="1"/>
          </xdr:nvSpPr>
          <xdr:spPr>
            <a:xfrm>
              <a:off x="2697480" y="33070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𝐶_(𝑋_((𝑛)) )=</a:t>
              </a:r>
              <a:r>
                <a:rPr lang="en-US" sz="1300" i="0">
                  <a:latin typeface="Cambria Math" panose="02040503050406030204" pitchFamily="18" charset="0"/>
                </a:rPr>
                <a:t>(</a:t>
              </a:r>
              <a:r>
                <a:rPr lang="en-US" sz="1300" b="0" i="0">
                  <a:latin typeface="Cambria Math" panose="02040503050406030204" pitchFamily="18" charset="0"/>
                </a:rPr>
                <a:t>𝑋_((𝑛) )−𝑋_((𝑛−1) ))/(𝑋_((𝑛) )  − 𝑋_((1) ) )</a:t>
              </a:r>
              <a:endParaRPr lang="en-US" sz="1300"/>
            </a:p>
          </xdr:txBody>
        </xdr:sp>
      </mc:Fallback>
    </mc:AlternateContent>
    <xdr:clientData/>
  </xdr:oneCellAnchor>
  <xdr:oneCellAnchor>
    <xdr:from>
      <xdr:col>5</xdr:col>
      <xdr:colOff>0</xdr:colOff>
      <xdr:row>12</xdr:row>
      <xdr:rowOff>0</xdr:rowOff>
    </xdr:from>
    <xdr:ext cx="1752600" cy="51435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4AE2E00-DCD6-439E-BE0D-569B2EF05BBD}"/>
                </a:ext>
              </a:extLst>
            </xdr:cNvPr>
            <xdr:cNvSpPr txBox="1"/>
          </xdr:nvSpPr>
          <xdr:spPr>
            <a:xfrm>
              <a:off x="4495800" y="33070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m:t>
                            </m:r>
                            <m:r>
                              <a:rPr lang="en-US" sz="1300" b="0" i="1">
                                <a:latin typeface="Cambria Math" panose="02040503050406030204" pitchFamily="18" charset="0"/>
                              </a:rPr>
                              <m:t>𝑛</m:t>
                            </m:r>
                            <m:r>
                              <a:rPr lang="en-US" sz="1300" b="0" i="1">
                                <a:latin typeface="Cambria Math" panose="02040503050406030204" pitchFamily="18" charset="0"/>
                              </a:rPr>
                              <m:t>)</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−1</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2</m:t>
                                </m:r>
                              </m:e>
                            </m:d>
                          </m:sub>
                        </m:sSub>
                      </m:den>
                    </m:f>
                  </m:oMath>
                </m:oMathPara>
              </a14:m>
              <a:endParaRPr lang="en-US" sz="1300"/>
            </a:p>
          </xdr:txBody>
        </xdr:sp>
      </mc:Choice>
      <mc:Fallback xmlns="">
        <xdr:sp macro="" textlink="">
          <xdr:nvSpPr>
            <xdr:cNvPr id="7" name="TextBox 6">
              <a:extLst>
                <a:ext uri="{FF2B5EF4-FFF2-40B4-BE49-F238E27FC236}">
                  <a16:creationId xmlns:a16="http://schemas.microsoft.com/office/drawing/2014/main" id="{74AE2E00-DCD6-439E-BE0D-569B2EF05BBD}"/>
                </a:ext>
              </a:extLst>
            </xdr:cNvPr>
            <xdr:cNvSpPr txBox="1"/>
          </xdr:nvSpPr>
          <xdr:spPr>
            <a:xfrm>
              <a:off x="4495800" y="33070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𝐶_(𝑋_((𝑛)) )=</a:t>
              </a:r>
              <a:r>
                <a:rPr lang="en-US" sz="1300" i="0">
                  <a:latin typeface="Cambria Math" panose="02040503050406030204" pitchFamily="18" charset="0"/>
                </a:rPr>
                <a:t>(</a:t>
              </a:r>
              <a:r>
                <a:rPr lang="en-US" sz="1300" b="0" i="0">
                  <a:latin typeface="Cambria Math" panose="02040503050406030204" pitchFamily="18" charset="0"/>
                </a:rPr>
                <a:t>𝑋_((𝑛) )−𝑋_((𝑛−1) ))/(𝑋_((𝑛) )  − 𝑋_((2) ) )</a:t>
              </a:r>
              <a:endParaRPr lang="en-US" sz="1300"/>
            </a:p>
          </xdr:txBody>
        </xdr:sp>
      </mc:Fallback>
    </mc:AlternateContent>
    <xdr:clientData/>
  </xdr:oneCellAnchor>
  <xdr:oneCellAnchor>
    <xdr:from>
      <xdr:col>7</xdr:col>
      <xdr:colOff>0</xdr:colOff>
      <xdr:row>12</xdr:row>
      <xdr:rowOff>0</xdr:rowOff>
    </xdr:from>
    <xdr:ext cx="1752600" cy="51435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AC5F5C3C-9B07-4729-BDF3-379C49B1350C}"/>
                </a:ext>
              </a:extLst>
            </xdr:cNvPr>
            <xdr:cNvSpPr txBox="1"/>
          </xdr:nvSpPr>
          <xdr:spPr>
            <a:xfrm>
              <a:off x="6294120" y="33070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m:t>
                            </m:r>
                            <m:r>
                              <a:rPr lang="en-US" sz="1300" b="0" i="1">
                                <a:latin typeface="Cambria Math" panose="02040503050406030204" pitchFamily="18" charset="0"/>
                              </a:rPr>
                              <m:t>𝑛</m:t>
                            </m:r>
                            <m:r>
                              <a:rPr lang="en-US" sz="1300" b="0" i="1">
                                <a:latin typeface="Cambria Math" panose="02040503050406030204" pitchFamily="18" charset="0"/>
                              </a:rPr>
                              <m:t>)</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−2</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2</m:t>
                                </m:r>
                              </m:e>
                            </m:d>
                          </m:sub>
                        </m:sSub>
                      </m:den>
                    </m:f>
                  </m:oMath>
                </m:oMathPara>
              </a14:m>
              <a:endParaRPr lang="en-US" sz="1300"/>
            </a:p>
          </xdr:txBody>
        </xdr:sp>
      </mc:Choice>
      <mc:Fallback xmlns="">
        <xdr:sp macro="" textlink="">
          <xdr:nvSpPr>
            <xdr:cNvPr id="8" name="TextBox 7">
              <a:extLst>
                <a:ext uri="{FF2B5EF4-FFF2-40B4-BE49-F238E27FC236}">
                  <a16:creationId xmlns:a16="http://schemas.microsoft.com/office/drawing/2014/main" id="{AC5F5C3C-9B07-4729-BDF3-379C49B1350C}"/>
                </a:ext>
              </a:extLst>
            </xdr:cNvPr>
            <xdr:cNvSpPr txBox="1"/>
          </xdr:nvSpPr>
          <xdr:spPr>
            <a:xfrm>
              <a:off x="6294120" y="33070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𝐶_(𝑋_((𝑛)) )=</a:t>
              </a:r>
              <a:r>
                <a:rPr lang="en-US" sz="1300" i="0">
                  <a:latin typeface="Cambria Math" panose="02040503050406030204" pitchFamily="18" charset="0"/>
                </a:rPr>
                <a:t>(</a:t>
              </a:r>
              <a:r>
                <a:rPr lang="en-US" sz="1300" b="0" i="0">
                  <a:latin typeface="Cambria Math" panose="02040503050406030204" pitchFamily="18" charset="0"/>
                </a:rPr>
                <a:t>𝑋_((𝑛) )−𝑋_((𝑛−2) ))/(𝑋_((𝑛) )  − 𝑋_((2) ) )</a:t>
              </a:r>
              <a:endParaRPr lang="en-US" sz="1300"/>
            </a:p>
          </xdr:txBody>
        </xdr:sp>
      </mc:Fallback>
    </mc:AlternateContent>
    <xdr:clientData/>
  </xdr:oneCellAnchor>
  <xdr:oneCellAnchor>
    <xdr:from>
      <xdr:col>9</xdr:col>
      <xdr:colOff>0</xdr:colOff>
      <xdr:row>12</xdr:row>
      <xdr:rowOff>0</xdr:rowOff>
    </xdr:from>
    <xdr:ext cx="1752600" cy="51435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3429FEF4-AED4-4619-A347-EB4363014529}"/>
                </a:ext>
              </a:extLst>
            </xdr:cNvPr>
            <xdr:cNvSpPr txBox="1"/>
          </xdr:nvSpPr>
          <xdr:spPr>
            <a:xfrm>
              <a:off x="8092440" y="33070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𝐶</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r>
                              <a:rPr lang="en-US" sz="1300" b="0" i="1">
                                <a:latin typeface="Cambria Math" panose="02040503050406030204" pitchFamily="18" charset="0"/>
                              </a:rPr>
                              <m:t>(</m:t>
                            </m:r>
                            <m:r>
                              <a:rPr lang="en-US" sz="1300" b="0" i="1">
                                <a:latin typeface="Cambria Math" panose="02040503050406030204" pitchFamily="18" charset="0"/>
                              </a:rPr>
                              <m:t>𝑛</m:t>
                            </m:r>
                            <m:r>
                              <a:rPr lang="en-US" sz="1300" b="0" i="1">
                                <a:latin typeface="Cambria Math" panose="02040503050406030204" pitchFamily="18" charset="0"/>
                              </a:rPr>
                              <m:t>)</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𝑛</m:t>
                                </m:r>
                                <m:r>
                                  <a:rPr lang="en-US" sz="1300" b="0" i="1">
                                    <a:latin typeface="Cambria Math" panose="02040503050406030204" pitchFamily="18" charset="0"/>
                                  </a:rPr>
                                  <m:t>−2</m:t>
                                </m:r>
                              </m:e>
                            </m:d>
                          </m:sub>
                        </m:sSub>
                      </m:num>
                      <m:den>
                        <m:sSub>
                          <m:sSubPr>
                            <m:ctrlPr>
                              <a:rPr lang="en-US" sz="1300" i="1">
                                <a:latin typeface="Cambria Math" panose="02040503050406030204" pitchFamily="18" charset="0"/>
                              </a:rPr>
                            </m:ctrlPr>
                          </m:sSubPr>
                          <m:e>
                            <m:r>
                              <a:rPr lang="en-US" sz="1300" b="0" i="1">
                                <a:latin typeface="Cambria Math" panose="02040503050406030204" pitchFamily="18" charset="0"/>
                              </a:rPr>
                              <m:t>𝑋</m:t>
                            </m:r>
                          </m:e>
                          <m:sub>
                            <m:d>
                              <m:dPr>
                                <m:ctrlPr>
                                  <a:rPr lang="en-US" sz="1300" i="1">
                                    <a:latin typeface="Cambria Math" panose="02040503050406030204" pitchFamily="18" charset="0"/>
                                  </a:rPr>
                                </m:ctrlPr>
                              </m:dPr>
                              <m:e>
                                <m:r>
                                  <a:rPr lang="en-US" sz="1300" b="0" i="1">
                                    <a:latin typeface="Cambria Math" panose="02040503050406030204" pitchFamily="18" charset="0"/>
                                  </a:rPr>
                                  <m:t>𝑛</m:t>
                                </m:r>
                              </m:e>
                            </m:d>
                          </m:sub>
                        </m:sSub>
                        <m:r>
                          <a:rPr lang="en-US" sz="1300" b="0" i="1">
                            <a:latin typeface="Cambria Math" panose="02040503050406030204" pitchFamily="18" charset="0"/>
                          </a:rPr>
                          <m:t> − </m:t>
                        </m:r>
                        <m:sSub>
                          <m:sSubPr>
                            <m:ctrlPr>
                              <a:rPr lang="en-US" sz="1300" b="0" i="1">
                                <a:latin typeface="Cambria Math" panose="02040503050406030204" pitchFamily="18" charset="0"/>
                              </a:rPr>
                            </m:ctrlPr>
                          </m:sSubPr>
                          <m:e>
                            <m:r>
                              <a:rPr lang="en-US" sz="1300" b="0" i="1">
                                <a:latin typeface="Cambria Math" panose="02040503050406030204" pitchFamily="18" charset="0"/>
                              </a:rPr>
                              <m:t>𝑋</m:t>
                            </m:r>
                          </m:e>
                          <m:sub>
                            <m:d>
                              <m:dPr>
                                <m:ctrlPr>
                                  <a:rPr lang="en-US" sz="1300" b="0" i="1">
                                    <a:latin typeface="Cambria Math" panose="02040503050406030204" pitchFamily="18" charset="0"/>
                                  </a:rPr>
                                </m:ctrlPr>
                              </m:dPr>
                              <m:e>
                                <m:r>
                                  <a:rPr lang="en-US" sz="1300" b="0" i="1">
                                    <a:latin typeface="Cambria Math" panose="02040503050406030204" pitchFamily="18" charset="0"/>
                                  </a:rPr>
                                  <m:t>3</m:t>
                                </m:r>
                              </m:e>
                            </m:d>
                          </m:sub>
                        </m:sSub>
                      </m:den>
                    </m:f>
                  </m:oMath>
                </m:oMathPara>
              </a14:m>
              <a:endParaRPr lang="en-US" sz="1300"/>
            </a:p>
          </xdr:txBody>
        </xdr:sp>
      </mc:Choice>
      <mc:Fallback xmlns="">
        <xdr:sp macro="" textlink="">
          <xdr:nvSpPr>
            <xdr:cNvPr id="9" name="TextBox 8">
              <a:extLst>
                <a:ext uri="{FF2B5EF4-FFF2-40B4-BE49-F238E27FC236}">
                  <a16:creationId xmlns:a16="http://schemas.microsoft.com/office/drawing/2014/main" id="{3429FEF4-AED4-4619-A347-EB4363014529}"/>
                </a:ext>
              </a:extLst>
            </xdr:cNvPr>
            <xdr:cNvSpPr txBox="1"/>
          </xdr:nvSpPr>
          <xdr:spPr>
            <a:xfrm>
              <a:off x="8092440" y="3307080"/>
              <a:ext cx="17526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𝐶_(𝑋_((𝑛)) )=</a:t>
              </a:r>
              <a:r>
                <a:rPr lang="en-US" sz="1300" i="0">
                  <a:latin typeface="Cambria Math" panose="02040503050406030204" pitchFamily="18" charset="0"/>
                </a:rPr>
                <a:t>(</a:t>
              </a:r>
              <a:r>
                <a:rPr lang="en-US" sz="1300" b="0" i="0">
                  <a:latin typeface="Cambria Math" panose="02040503050406030204" pitchFamily="18" charset="0"/>
                </a:rPr>
                <a:t>𝑋_((𝑛) )−𝑋_((𝑛−2) ))/(𝑋_((𝑛) )  − 𝑋_((3) ) )</a:t>
              </a:r>
              <a:endParaRPr lang="en-US" sz="13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8</xdr:row>
      <xdr:rowOff>0</xdr:rowOff>
    </xdr:from>
    <xdr:ext cx="2667000" cy="50292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B5BD3E5-C389-4468-B634-B10450E86B9B}"/>
                </a:ext>
              </a:extLst>
            </xdr:cNvPr>
            <xdr:cNvSpPr txBox="1"/>
          </xdr:nvSpPr>
          <xdr:spPr>
            <a:xfrm>
              <a:off x="1691640" y="2567940"/>
              <a:ext cx="2667000" cy="502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300" i="1">
                            <a:latin typeface="Cambria Math" panose="02040503050406030204" pitchFamily="18" charset="0"/>
                          </a:rPr>
                        </m:ctrlPr>
                      </m:sSubPr>
                      <m:e>
                        <m:r>
                          <a:rPr lang="en-US" sz="1300" b="0" i="1">
                            <a:latin typeface="Cambria Math" panose="02040503050406030204" pitchFamily="18" charset="0"/>
                          </a:rPr>
                          <m:t>𝑅</m:t>
                        </m:r>
                      </m:e>
                      <m:sub>
                        <m:sSub>
                          <m:sSubPr>
                            <m:ctrlPr>
                              <a:rPr lang="en-US" sz="1300" b="0" i="1">
                                <a:latin typeface="Cambria Math" panose="02040503050406030204" pitchFamily="18" charset="0"/>
                              </a:rPr>
                            </m:ctrlPr>
                          </m:sSubPr>
                          <m:e>
                            <m:r>
                              <a:rPr lang="en-US" sz="1300" b="0" i="1">
                                <a:latin typeface="Cambria Math" panose="02040503050406030204" pitchFamily="18" charset="0"/>
                              </a:rPr>
                              <m:t>𝑟</m:t>
                            </m:r>
                          </m:e>
                          <m:sub>
                            <m:r>
                              <a:rPr lang="en-US" sz="1300" b="0" i="1">
                                <a:latin typeface="Cambria Math" panose="02040503050406030204" pitchFamily="18" charset="0"/>
                              </a:rPr>
                              <m:t>0</m:t>
                            </m:r>
                          </m:sub>
                        </m:sSub>
                      </m:sub>
                    </m:sSub>
                    <m:r>
                      <a:rPr lang="en-US" sz="1300" b="0" i="1">
                        <a:latin typeface="Cambria Math" panose="02040503050406030204" pitchFamily="18" charset="0"/>
                      </a:rPr>
                      <m:t>=</m:t>
                    </m:r>
                    <m:f>
                      <m:fPr>
                        <m:ctrlPr>
                          <a:rPr lang="en-US" sz="1300" i="1">
                            <a:latin typeface="Cambria Math" panose="02040503050406030204" pitchFamily="18" charset="0"/>
                          </a:rPr>
                        </m:ctrlPr>
                      </m:fPr>
                      <m:num>
                        <m:d>
                          <m:dPr>
                            <m:begChr m:val="|"/>
                            <m:endChr m:val="|"/>
                            <m:ctrlPr>
                              <a:rPr lang="en-US" sz="1300" i="1">
                                <a:latin typeface="Cambria Math" panose="02040503050406030204" pitchFamily="18" charset="0"/>
                              </a:rPr>
                            </m:ctrlPr>
                          </m:dPr>
                          <m:e>
                            <m:sSup>
                              <m:sSupPr>
                                <m:ctrlPr>
                                  <a:rPr lang="en-US" sz="1300" i="1">
                                    <a:latin typeface="Cambria Math" panose="02040503050406030204" pitchFamily="18" charset="0"/>
                                  </a:rPr>
                                </m:ctrlPr>
                              </m:sSupPr>
                              <m:e>
                                <m:r>
                                  <a:rPr lang="en-US" sz="1300" b="0" i="1">
                                    <a:latin typeface="Cambria Math" panose="02040503050406030204" pitchFamily="18" charset="0"/>
                                  </a:rPr>
                                  <m:t>𝑦</m:t>
                                </m:r>
                              </m:e>
                              <m:sup>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𝑟</m:t>
                                    </m:r>
                                  </m:e>
                                  <m:sub>
                                    <m:r>
                                      <a:rPr lang="en-US" sz="1300" b="0" i="1">
                                        <a:latin typeface="Cambria Math" panose="02040503050406030204" pitchFamily="18" charset="0"/>
                                      </a:rPr>
                                      <m:t>0</m:t>
                                    </m:r>
                                  </m:sub>
                                </m:sSub>
                                <m:r>
                                  <a:rPr lang="en-US" sz="1300" b="0" i="1">
                                    <a:latin typeface="Cambria Math" panose="02040503050406030204" pitchFamily="18" charset="0"/>
                                  </a:rPr>
                                  <m:t>−1)</m:t>
                                </m:r>
                              </m:sup>
                            </m:sSup>
                            <m:r>
                              <a:rPr lang="en-US" sz="1300" b="0" i="1">
                                <a:latin typeface="Cambria Math" panose="02040503050406030204" pitchFamily="18" charset="0"/>
                              </a:rPr>
                              <m:t>−</m:t>
                            </m:r>
                            <m:sSup>
                              <m:sSupPr>
                                <m:ctrlPr>
                                  <a:rPr lang="en-US" sz="1300" b="0" i="1">
                                    <a:latin typeface="Cambria Math" panose="02040503050406030204" pitchFamily="18" charset="0"/>
                                  </a:rPr>
                                </m:ctrlPr>
                              </m:sSupPr>
                              <m:e>
                                <m:acc>
                                  <m:accPr>
                                    <m:chr m:val="̅"/>
                                    <m:ctrlPr>
                                      <a:rPr lang="en-US" sz="1300" b="0" i="1">
                                        <a:latin typeface="Cambria Math" panose="02040503050406030204" pitchFamily="18" charset="0"/>
                                      </a:rPr>
                                    </m:ctrlPr>
                                  </m:accPr>
                                  <m:e>
                                    <m:r>
                                      <a:rPr lang="en-US" sz="1300" b="0" i="1">
                                        <a:latin typeface="Cambria Math" panose="02040503050406030204" pitchFamily="18" charset="0"/>
                                      </a:rPr>
                                      <m:t>𝑥</m:t>
                                    </m:r>
                                  </m:e>
                                </m:acc>
                              </m:e>
                              <m:sup>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𝑟</m:t>
                                    </m:r>
                                  </m:e>
                                  <m:sub>
                                    <m:r>
                                      <a:rPr lang="en-US" sz="1300" b="0" i="1">
                                        <a:latin typeface="Cambria Math" panose="02040503050406030204" pitchFamily="18" charset="0"/>
                                      </a:rPr>
                                      <m:t>0</m:t>
                                    </m:r>
                                  </m:sub>
                                </m:sSub>
                                <m:r>
                                  <a:rPr lang="en-US" sz="1300" b="0" i="1">
                                    <a:latin typeface="Cambria Math" panose="02040503050406030204" pitchFamily="18" charset="0"/>
                                  </a:rPr>
                                  <m:t>−1)</m:t>
                                </m:r>
                              </m:sup>
                            </m:sSup>
                          </m:e>
                        </m:d>
                      </m:num>
                      <m:den>
                        <m:sSup>
                          <m:sSupPr>
                            <m:ctrlPr>
                              <a:rPr lang="en-US" sz="1300" b="0" i="1">
                                <a:latin typeface="Cambria Math" panose="02040503050406030204" pitchFamily="18" charset="0"/>
                              </a:rPr>
                            </m:ctrlPr>
                          </m:sSupPr>
                          <m:e>
                            <m:r>
                              <a:rPr lang="en-US" sz="1300" b="0" i="1">
                                <a:latin typeface="Cambria Math" panose="02040503050406030204" pitchFamily="18" charset="0"/>
                              </a:rPr>
                              <m:t>𝑠</m:t>
                            </m:r>
                          </m:e>
                          <m:sup>
                            <m:r>
                              <a:rPr lang="en-US" sz="1300" b="0" i="1">
                                <a:latin typeface="Cambria Math" panose="02040503050406030204" pitchFamily="18" charset="0"/>
                              </a:rPr>
                              <m:t>(</m:t>
                            </m:r>
                            <m:sSub>
                              <m:sSubPr>
                                <m:ctrlPr>
                                  <a:rPr lang="en-US" sz="1300" b="0" i="1">
                                    <a:latin typeface="Cambria Math" panose="02040503050406030204" pitchFamily="18" charset="0"/>
                                  </a:rPr>
                                </m:ctrlPr>
                              </m:sSubPr>
                              <m:e>
                                <m:r>
                                  <a:rPr lang="en-US" sz="1300" b="0" i="1">
                                    <a:latin typeface="Cambria Math" panose="02040503050406030204" pitchFamily="18" charset="0"/>
                                  </a:rPr>
                                  <m:t>𝑟</m:t>
                                </m:r>
                              </m:e>
                              <m:sub>
                                <m:r>
                                  <a:rPr lang="en-US" sz="1300" b="0" i="1">
                                    <a:latin typeface="Cambria Math" panose="02040503050406030204" pitchFamily="18" charset="0"/>
                                  </a:rPr>
                                  <m:t>0</m:t>
                                </m:r>
                              </m:sub>
                            </m:sSub>
                            <m:r>
                              <a:rPr lang="en-US" sz="1300" b="0" i="1">
                                <a:latin typeface="Cambria Math" panose="02040503050406030204" pitchFamily="18" charset="0"/>
                              </a:rPr>
                              <m:t>−1)</m:t>
                            </m:r>
                          </m:sup>
                        </m:sSup>
                      </m:den>
                    </m:f>
                  </m:oMath>
                </m:oMathPara>
              </a14:m>
              <a:endParaRPr lang="en-US" sz="1300"/>
            </a:p>
          </xdr:txBody>
        </xdr:sp>
      </mc:Choice>
      <mc:Fallback xmlns="">
        <xdr:sp macro="" textlink="">
          <xdr:nvSpPr>
            <xdr:cNvPr id="2" name="TextBox 1">
              <a:extLst>
                <a:ext uri="{FF2B5EF4-FFF2-40B4-BE49-F238E27FC236}">
                  <a16:creationId xmlns:a16="http://schemas.microsoft.com/office/drawing/2014/main" id="{8B5BD3E5-C389-4468-B634-B10450E86B9B}"/>
                </a:ext>
              </a:extLst>
            </xdr:cNvPr>
            <xdr:cNvSpPr txBox="1"/>
          </xdr:nvSpPr>
          <xdr:spPr>
            <a:xfrm>
              <a:off x="1691640" y="2567940"/>
              <a:ext cx="2667000" cy="502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300" b="0" i="0">
                  <a:latin typeface="Cambria Math" panose="02040503050406030204" pitchFamily="18" charset="0"/>
                </a:rPr>
                <a:t>𝑅_(𝑟_0 )=</a:t>
              </a:r>
              <a:r>
                <a:rPr lang="en-US" sz="1300" i="0">
                  <a:latin typeface="Cambria Math" panose="02040503050406030204" pitchFamily="18" charset="0"/>
                </a:rPr>
                <a:t>|</a:t>
              </a:r>
              <a:r>
                <a:rPr lang="en-US" sz="1300" b="0" i="0">
                  <a:latin typeface="Cambria Math" panose="02040503050406030204" pitchFamily="18" charset="0"/>
                </a:rPr>
                <a:t>𝑦^((𝑟_0−1))−𝑥 ̅^((𝑟_0−1)) |/𝑠^((𝑟_0−1)) </a:t>
              </a:r>
              <a:endParaRPr lang="en-US" sz="1300"/>
            </a:p>
          </xdr:txBody>
        </xdr:sp>
      </mc:Fallback>
    </mc:AlternateContent>
    <xdr:clientData/>
  </xdr:oneCellAnchor>
  <xdr:oneCellAnchor>
    <xdr:from>
      <xdr:col>1</xdr:col>
      <xdr:colOff>0</xdr:colOff>
      <xdr:row>25</xdr:row>
      <xdr:rowOff>0</xdr:rowOff>
    </xdr:from>
    <xdr:ext cx="3743325" cy="56197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6D080DCB-1316-49DD-8452-D535300BA895}"/>
                </a:ext>
              </a:extLst>
            </xdr:cNvPr>
            <xdr:cNvSpPr txBox="1"/>
          </xdr:nvSpPr>
          <xdr:spPr>
            <a:xfrm>
              <a:off x="1691640" y="7094220"/>
              <a:ext cx="3743325"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panose="02040503050406030204" pitchFamily="18" charset="0"/>
                            <a:ea typeface="Cambria Math" panose="02040503050406030204" pitchFamily="18" charset="0"/>
                          </a:rPr>
                          <m:t>𝜆</m:t>
                        </m:r>
                      </m:e>
                      <m:sub>
                        <m:r>
                          <a:rPr lang="en-US" sz="1100" b="0" i="1">
                            <a:latin typeface="Cambria Math" panose="02040503050406030204" pitchFamily="18" charset="0"/>
                          </a:rPr>
                          <m:t>𝑟</m:t>
                        </m:r>
                      </m:sub>
                    </m:sSub>
                    <m:r>
                      <a:rPr lang="en-US" sz="1100" b="0" i="1">
                        <a:latin typeface="Cambria Math" panose="02040503050406030204" pitchFamily="18" charset="0"/>
                      </a:rPr>
                      <m:t>= </m:t>
                    </m:r>
                    <m:f>
                      <m:fPr>
                        <m:ctrlPr>
                          <a:rPr lang="en-US" sz="1100" b="0" i="1">
                            <a:latin typeface="Cambria Math" panose="02040503050406030204" pitchFamily="18" charset="0"/>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𝑙</m:t>
                            </m:r>
                            <m:r>
                              <a:rPr lang="en-US" sz="1100" b="0" i="1">
                                <a:solidFill>
                                  <a:schemeClr val="tx1"/>
                                </a:solidFill>
                                <a:effectLst/>
                                <a:latin typeface="Cambria Math" panose="02040503050406030204" pitchFamily="18" charset="0"/>
                                <a:ea typeface="+mn-ea"/>
                                <a:cs typeface="+mn-cs"/>
                              </a:rPr>
                              <m:t>−2,</m:t>
                            </m:r>
                            <m:r>
                              <a:rPr lang="en-US" sz="1100" b="0" i="1">
                                <a:solidFill>
                                  <a:schemeClr val="tx1"/>
                                </a:solidFill>
                                <a:effectLst/>
                                <a:latin typeface="Cambria Math" panose="02040503050406030204" pitchFamily="18" charset="0"/>
                                <a:ea typeface="+mn-ea"/>
                                <a:cs typeface="+mn-cs"/>
                              </a:rPr>
                              <m:t>𝑝</m:t>
                            </m:r>
                          </m:sub>
                        </m:sSub>
                        <m:r>
                          <a:rPr lang="en-US" sz="1100" b="0" i="1">
                            <a:solidFill>
                              <a:schemeClr val="tx1"/>
                            </a:solidFill>
                            <a:effectLst/>
                            <a:latin typeface="Cambria Math" panose="02040503050406030204" pitchFamily="18" charset="0"/>
                            <a:ea typeface="Cambria Math" panose="02040503050406030204" pitchFamily="18" charset="0"/>
                            <a:cs typeface="+mn-cs"/>
                          </a:rPr>
                          <m:t>×</m:t>
                        </m:r>
                        <m:d>
                          <m:dPr>
                            <m:ctrlPr>
                              <a:rPr lang="en-US" sz="1100" b="0" i="1">
                                <a:solidFill>
                                  <a:schemeClr val="tx1"/>
                                </a:solidFill>
                                <a:effectLst/>
                                <a:latin typeface="Cambria Math" panose="02040503050406030204" pitchFamily="18" charset="0"/>
                                <a:ea typeface="Cambria Math" panose="02040503050406030204" pitchFamily="18" charset="0"/>
                                <a:cs typeface="+mn-cs"/>
                              </a:rPr>
                            </m:ctrlPr>
                          </m:dPr>
                          <m:e>
                            <m:r>
                              <a:rPr lang="en-US" sz="1100" b="0" i="1">
                                <a:solidFill>
                                  <a:schemeClr val="tx1"/>
                                </a:solidFill>
                                <a:effectLst/>
                                <a:latin typeface="Cambria Math" panose="02040503050406030204" pitchFamily="18" charset="0"/>
                                <a:ea typeface="Cambria Math" panose="02040503050406030204" pitchFamily="18" charset="0"/>
                                <a:cs typeface="+mn-cs"/>
                              </a:rPr>
                              <m:t>𝑛</m:t>
                            </m:r>
                            <m:r>
                              <a:rPr lang="en-US" sz="1100" b="0" i="1">
                                <a:solidFill>
                                  <a:schemeClr val="tx1"/>
                                </a:solidFill>
                                <a:effectLst/>
                                <a:latin typeface="Cambria Math" panose="02040503050406030204" pitchFamily="18" charset="0"/>
                                <a:ea typeface="Cambria Math" panose="02040503050406030204" pitchFamily="18" charset="0"/>
                                <a:cs typeface="+mn-cs"/>
                              </a:rPr>
                              <m:t>−</m:t>
                            </m:r>
                            <m:r>
                              <a:rPr lang="en-US" sz="1100" b="0" i="1">
                                <a:solidFill>
                                  <a:schemeClr val="tx1"/>
                                </a:solidFill>
                                <a:effectLst/>
                                <a:latin typeface="Cambria Math" panose="02040503050406030204" pitchFamily="18" charset="0"/>
                                <a:ea typeface="Cambria Math" panose="02040503050406030204" pitchFamily="18" charset="0"/>
                                <a:cs typeface="+mn-cs"/>
                              </a:rPr>
                              <m:t>𝑙</m:t>
                            </m:r>
                            <m:r>
                              <a:rPr lang="en-US" sz="1100" b="0" i="1">
                                <a:solidFill>
                                  <a:schemeClr val="tx1"/>
                                </a:solidFill>
                                <a:effectLst/>
                                <a:latin typeface="Cambria Math" panose="02040503050406030204" pitchFamily="18" charset="0"/>
                                <a:ea typeface="Cambria Math" panose="02040503050406030204" pitchFamily="18" charset="0"/>
                                <a:cs typeface="+mn-cs"/>
                              </a:rPr>
                              <m:t>−1</m:t>
                            </m:r>
                          </m:e>
                        </m:d>
                      </m:num>
                      <m:den>
                        <m:rad>
                          <m:radPr>
                            <m:degHide m:val="on"/>
                            <m:ctrlPr>
                              <a:rPr lang="en-US" sz="1100" b="0" i="1">
                                <a:latin typeface="Cambria Math" panose="02040503050406030204" pitchFamily="18" charset="0"/>
                              </a:rPr>
                            </m:ctrlPr>
                          </m:radPr>
                          <m:deg/>
                          <m:e>
                            <m:r>
                              <a:rPr lang="en-US" sz="1100" b="0" i="1">
                                <a:latin typeface="Cambria Math" panose="02040503050406030204" pitchFamily="18" charset="0"/>
                              </a:rPr>
                              <m:t>(</m:t>
                            </m:r>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r>
                              <a:rPr lang="en-US" sz="1100" b="0" i="1">
                                <a:latin typeface="Cambria Math" panose="02040503050406030204" pitchFamily="18" charset="0"/>
                              </a:rPr>
                              <m:t>−2+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𝑡</m:t>
                                </m:r>
                              </m:e>
                              <m:sub>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r>
                                  <a:rPr lang="en-US" sz="1100" b="0" i="1">
                                    <a:latin typeface="Cambria Math" panose="02040503050406030204" pitchFamily="18" charset="0"/>
                                  </a:rPr>
                                  <m:t>−2,</m:t>
                                </m:r>
                                <m:r>
                                  <a:rPr lang="en-US" sz="1100" b="0" i="1">
                                    <a:latin typeface="Cambria Math" panose="02040503050406030204" pitchFamily="18" charset="0"/>
                                  </a:rPr>
                                  <m:t>𝑝</m:t>
                                </m:r>
                              </m:sub>
                              <m:sup>
                                <m:r>
                                  <a:rPr lang="en-US" sz="1100" b="0" i="1">
                                    <a:latin typeface="Cambria Math" panose="02040503050406030204" pitchFamily="18" charset="0"/>
                                  </a:rPr>
                                  <m:t>2</m:t>
                                </m:r>
                              </m:sup>
                            </m:sSubSup>
                            <m:r>
                              <a:rPr lang="en-US" sz="1100" b="0" i="1">
                                <a:latin typeface="Cambria Math" panose="02040503050406030204" pitchFamily="18" charset="0"/>
                              </a:rPr>
                              <m:t>)</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𝑛</m:t>
                            </m:r>
                            <m:r>
                              <a:rPr lang="en-US" sz="1100" b="0" i="1">
                                <a:latin typeface="Cambria Math" panose="02040503050406030204" pitchFamily="18" charset="0"/>
                                <a:ea typeface="Cambria Math" panose="02040503050406030204" pitchFamily="18" charset="0"/>
                              </a:rPr>
                              <m:t>−1)</m:t>
                            </m:r>
                          </m:e>
                        </m:rad>
                      </m:den>
                    </m:f>
                  </m:oMath>
                </m:oMathPara>
              </a14:m>
              <a:endParaRPr lang="en-US" sz="1100"/>
            </a:p>
          </xdr:txBody>
        </xdr:sp>
      </mc:Choice>
      <mc:Fallback xmlns="">
        <xdr:sp macro="" textlink="">
          <xdr:nvSpPr>
            <xdr:cNvPr id="3" name="TextBox 2">
              <a:extLst>
                <a:ext uri="{FF2B5EF4-FFF2-40B4-BE49-F238E27FC236}">
                  <a16:creationId xmlns:a16="http://schemas.microsoft.com/office/drawing/2014/main" id="{6D080DCB-1316-49DD-8452-D535300BA895}"/>
                </a:ext>
              </a:extLst>
            </xdr:cNvPr>
            <xdr:cNvSpPr txBox="1"/>
          </xdr:nvSpPr>
          <xdr:spPr>
            <a:xfrm>
              <a:off x="1691640" y="7094220"/>
              <a:ext cx="3743325"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i="0">
                  <a:latin typeface="Cambria Math" panose="02040503050406030204" pitchFamily="18" charset="0"/>
                  <a:ea typeface="Cambria Math" panose="02040503050406030204" pitchFamily="18" charset="0"/>
                </a:rPr>
                <a:t>𝜆_</a:t>
              </a:r>
              <a:r>
                <a:rPr lang="en-US" sz="1100" b="0" i="0">
                  <a:latin typeface="Cambria Math" panose="02040503050406030204" pitchFamily="18" charset="0"/>
                </a:rPr>
                <a:t>𝑟= </a:t>
              </a:r>
              <a:r>
                <a:rPr lang="en-US" sz="1100" i="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panose="02040503050406030204" pitchFamily="18" charset="0"/>
                  <a:ea typeface="+mn-ea"/>
                  <a:cs typeface="+mn-cs"/>
                </a:rPr>
                <a:t>(𝑡_(𝑛−𝑙−2,𝑝)</a:t>
              </a:r>
              <a:r>
                <a:rPr lang="en-US" sz="1100" b="0" i="0">
                  <a:solidFill>
                    <a:schemeClr val="tx1"/>
                  </a:solidFill>
                  <a:effectLst/>
                  <a:latin typeface="Cambria Math" panose="02040503050406030204" pitchFamily="18" charset="0"/>
                  <a:ea typeface="Cambria Math" panose="02040503050406030204" pitchFamily="18" charset="0"/>
                  <a:cs typeface="+mn-cs"/>
                </a:rPr>
                <a:t>×(𝑛−𝑙−1))/√(</a:t>
              </a:r>
              <a:r>
                <a:rPr lang="en-US" sz="1100" b="0" i="0">
                  <a:latin typeface="Cambria Math" panose="02040503050406030204" pitchFamily="18" charset="0"/>
                </a:rPr>
                <a:t>(𝑛−𝑙−2+𝑡_(𝑛−𝑙−2,𝑝)^2)</a:t>
              </a:r>
              <a:r>
                <a:rPr lang="en-US" sz="1100" b="0" i="0">
                  <a:latin typeface="Cambria Math" panose="02040503050406030204" pitchFamily="18" charset="0"/>
                  <a:ea typeface="Cambria Math" panose="02040503050406030204" pitchFamily="18" charset="0"/>
                </a:rPr>
                <a:t>×(𝑛−1))</a:t>
              </a:r>
              <a:endParaRPr lang="en-US" sz="1100"/>
            </a:p>
          </xdr:txBody>
        </xdr:sp>
      </mc:Fallback>
    </mc:AlternateContent>
    <xdr:clientData/>
  </xdr:oneCellAnchor>
  <xdr:oneCellAnchor>
    <xdr:from>
      <xdr:col>5</xdr:col>
      <xdr:colOff>1362074</xdr:colOff>
      <xdr:row>32</xdr:row>
      <xdr:rowOff>0</xdr:rowOff>
    </xdr:from>
    <xdr:ext cx="2638426" cy="20002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7537CE04-D34A-4140-98D3-F7E6121C619B}"/>
                </a:ext>
              </a:extLst>
            </xdr:cNvPr>
            <xdr:cNvSpPr txBox="1"/>
          </xdr:nvSpPr>
          <xdr:spPr>
            <a:xfrm>
              <a:off x="9614534" y="9090660"/>
              <a:ext cx="2638426"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𝑡</m:t>
                        </m:r>
                      </m:e>
                      <m:sub>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r>
                          <a:rPr lang="en-US" sz="1100" b="0" i="1">
                            <a:latin typeface="Cambria Math" panose="02040503050406030204" pitchFamily="18" charset="0"/>
                          </a:rPr>
                          <m:t>−2,</m:t>
                        </m:r>
                        <m:r>
                          <a:rPr lang="en-US" sz="1100" b="0" i="1">
                            <a:latin typeface="Cambria Math" panose="02040503050406030204" pitchFamily="18" charset="0"/>
                          </a:rPr>
                          <m:t>𝑝</m:t>
                        </m:r>
                      </m:sub>
                    </m:sSub>
                    <m:r>
                      <a:rPr lang="en-US" sz="1100" b="0" i="1">
                        <a:latin typeface="Cambria Math" panose="02040503050406030204" pitchFamily="18" charset="0"/>
                      </a:rPr>
                      <m:t>=</m:t>
                    </m:r>
                    <m:r>
                      <a:rPr lang="en-US" sz="1100" b="0" i="1">
                        <a:latin typeface="Cambria Math" panose="02040503050406030204" pitchFamily="18" charset="0"/>
                      </a:rPr>
                      <m:t>𝑇</m:t>
                    </m:r>
                    <m:r>
                      <a:rPr lang="en-US" sz="1100" b="0" i="1">
                        <a:latin typeface="Cambria Math" panose="02040503050406030204" pitchFamily="18" charset="0"/>
                      </a:rPr>
                      <m:t>.</m:t>
                    </m:r>
                    <m:r>
                      <a:rPr lang="en-US" sz="1100" b="0" i="1">
                        <a:latin typeface="Cambria Math" panose="02040503050406030204" pitchFamily="18" charset="0"/>
                      </a:rPr>
                      <m:t>𝐼𝑁𝑉</m:t>
                    </m:r>
                    <m:r>
                      <a:rPr lang="en-US" sz="1100" b="0" i="1">
                        <a:latin typeface="Cambria Math" panose="02040503050406030204" pitchFamily="18" charset="0"/>
                      </a:rPr>
                      <m:t>(</m:t>
                    </m:r>
                    <m:r>
                      <a:rPr lang="en-US" sz="1100" b="0" i="1">
                        <a:latin typeface="Cambria Math" panose="02040503050406030204" pitchFamily="18" charset="0"/>
                      </a:rPr>
                      <m:t>𝑝</m:t>
                    </m:r>
                    <m:r>
                      <a:rPr lang="en-US" sz="1100" b="0" i="1">
                        <a:latin typeface="Cambria Math" panose="02040503050406030204" pitchFamily="18" charset="0"/>
                      </a:rPr>
                      <m:t>,</m:t>
                    </m:r>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r>
                      <a:rPr lang="en-US" sz="1100" b="0" i="1">
                        <a:latin typeface="Cambria Math" panose="02040503050406030204" pitchFamily="18" charset="0"/>
                      </a:rPr>
                      <m:t>−2)</m:t>
                    </m:r>
                  </m:oMath>
                </m:oMathPara>
              </a14:m>
              <a:endParaRPr lang="en-US" sz="1100" b="0"/>
            </a:p>
          </xdr:txBody>
        </xdr:sp>
      </mc:Choice>
      <mc:Fallback xmlns="">
        <xdr:sp macro="" textlink="">
          <xdr:nvSpPr>
            <xdr:cNvPr id="4" name="TextBox 3">
              <a:extLst>
                <a:ext uri="{FF2B5EF4-FFF2-40B4-BE49-F238E27FC236}">
                  <a16:creationId xmlns:a16="http://schemas.microsoft.com/office/drawing/2014/main" id="{7537CE04-D34A-4140-98D3-F7E6121C619B}"/>
                </a:ext>
              </a:extLst>
            </xdr:cNvPr>
            <xdr:cNvSpPr txBox="1"/>
          </xdr:nvSpPr>
          <xdr:spPr>
            <a:xfrm>
              <a:off x="9614534" y="9090660"/>
              <a:ext cx="2638426"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a:latin typeface="Cambria Math" panose="02040503050406030204" pitchFamily="18" charset="0"/>
                </a:rPr>
                <a:t>𝑡_(𝑛−𝑙−2,𝑝)=𝑇.𝐼𝑁𝑉(𝑝,𝑛−𝑙−2)</a:t>
              </a:r>
              <a:endParaRPr lang="en-US" sz="1100" b="0"/>
            </a:p>
          </xdr:txBody>
        </xdr:sp>
      </mc:Fallback>
    </mc:AlternateContent>
    <xdr:clientData/>
  </xdr:oneCellAnchor>
  <xdr:oneCellAnchor>
    <xdr:from>
      <xdr:col>6</xdr:col>
      <xdr:colOff>0</xdr:colOff>
      <xdr:row>29</xdr:row>
      <xdr:rowOff>1</xdr:rowOff>
    </xdr:from>
    <xdr:ext cx="1276350" cy="60007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1954CD3-040F-4EB7-9C7A-88BAD39FA3C6}"/>
                </a:ext>
              </a:extLst>
            </xdr:cNvPr>
            <xdr:cNvSpPr txBox="1"/>
          </xdr:nvSpPr>
          <xdr:spPr>
            <a:xfrm>
              <a:off x="9654540" y="8473441"/>
              <a:ext cx="1276350" cy="60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𝑝</m:t>
                    </m:r>
                    <m:r>
                      <a:rPr lang="en-US" sz="1100" b="0" i="1">
                        <a:latin typeface="Cambria Math" panose="02040503050406030204" pitchFamily="18" charset="0"/>
                      </a:rPr>
                      <m:t>=1−</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𝛼</m:t>
                                    </m:r>
                                  </m:num>
                                  <m:den>
                                    <m:r>
                                      <a:rPr lang="en-US" sz="1100" b="0" i="1">
                                        <a:latin typeface="Cambria Math" panose="02040503050406030204" pitchFamily="18" charset="0"/>
                                      </a:rPr>
                                      <m:t>2</m:t>
                                    </m:r>
                                  </m:den>
                                </m:f>
                              </m:e>
                            </m:d>
                          </m:num>
                          <m:den>
                            <m:d>
                              <m:dPr>
                                <m:ctrlPr>
                                  <a:rPr lang="en-US" sz="1100" b="0" i="1">
                                    <a:latin typeface="Cambria Math" panose="02040503050406030204" pitchFamily="18" charset="0"/>
                                  </a:rPr>
                                </m:ctrlPr>
                              </m:dPr>
                              <m:e>
                                <m:r>
                                  <a:rPr lang="en-US" sz="1100" b="0" i="1">
                                    <a:latin typeface="Cambria Math" panose="02040503050406030204" pitchFamily="18" charset="0"/>
                                  </a:rPr>
                                  <m:t>𝑛</m:t>
                                </m:r>
                                <m:r>
                                  <a:rPr lang="en-US" sz="1100" b="0" i="1">
                                    <a:latin typeface="Cambria Math" panose="02040503050406030204" pitchFamily="18" charset="0"/>
                                  </a:rPr>
                                  <m:t>−</m:t>
                                </m:r>
                                <m:r>
                                  <a:rPr lang="en-US" sz="1100" b="0" i="1">
                                    <a:latin typeface="Cambria Math" panose="02040503050406030204" pitchFamily="18" charset="0"/>
                                  </a:rPr>
                                  <m:t>𝑙</m:t>
                                </m:r>
                              </m:e>
                            </m:d>
                          </m:den>
                        </m:f>
                      </m:e>
                    </m:d>
                  </m:oMath>
                </m:oMathPara>
              </a14:m>
              <a:endParaRPr lang="en-US" sz="1100"/>
            </a:p>
          </xdr:txBody>
        </xdr:sp>
      </mc:Choice>
      <mc:Fallback xmlns="">
        <xdr:sp macro="" textlink="">
          <xdr:nvSpPr>
            <xdr:cNvPr id="5" name="TextBox 4">
              <a:extLst>
                <a:ext uri="{FF2B5EF4-FFF2-40B4-BE49-F238E27FC236}">
                  <a16:creationId xmlns:a16="http://schemas.microsoft.com/office/drawing/2014/main" id="{51954CD3-040F-4EB7-9C7A-88BAD39FA3C6}"/>
                </a:ext>
              </a:extLst>
            </xdr:cNvPr>
            <xdr:cNvSpPr txBox="1"/>
          </xdr:nvSpPr>
          <xdr:spPr>
            <a:xfrm>
              <a:off x="9654540" y="8473441"/>
              <a:ext cx="1276350" cy="600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100" b="0" i="0">
                  <a:latin typeface="Cambria Math" panose="02040503050406030204" pitchFamily="18" charset="0"/>
                </a:rPr>
                <a:t>𝑝=1−[((</a:t>
              </a:r>
              <a:r>
                <a:rPr lang="en-US" sz="1100" b="0" i="0">
                  <a:latin typeface="Cambria Math" panose="02040503050406030204" pitchFamily="18" charset="0"/>
                  <a:ea typeface="Cambria Math" panose="02040503050406030204" pitchFamily="18" charset="0"/>
                </a:rPr>
                <a:t>𝛼/</a:t>
              </a:r>
              <a:r>
                <a:rPr lang="en-US" sz="1100" b="0" i="0">
                  <a:latin typeface="Cambria Math" panose="02040503050406030204" pitchFamily="18" charset="0"/>
                </a:rPr>
                <a:t>2))/((𝑛−𝑙) )]</a:t>
              </a:r>
              <a:endParaRPr lang="en-US" sz="1100"/>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6</xdr:row>
      <xdr:rowOff>0</xdr:rowOff>
    </xdr:from>
    <xdr:ext cx="2026920" cy="6096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A4C8FEA-CAB4-406E-8B1E-7192AFBB71D0}"/>
                </a:ext>
              </a:extLst>
            </xdr:cNvPr>
            <xdr:cNvSpPr txBox="1"/>
          </xdr:nvSpPr>
          <xdr:spPr>
            <a:xfrm>
              <a:off x="1752600" y="1457325"/>
              <a:ext cx="202692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n-US" sz="1300" b="0" i="1">
                        <a:latin typeface="Cambria Math" panose="02040503050406030204" pitchFamily="18" charset="0"/>
                      </a:rPr>
                      <m:t>𝑊</m:t>
                    </m:r>
                    <m:r>
                      <a:rPr lang="en-US" sz="1300" b="0" i="1">
                        <a:latin typeface="Cambria Math" panose="02040503050406030204" pitchFamily="18" charset="0"/>
                      </a:rPr>
                      <m:t>=</m:t>
                    </m:r>
                    <m:f>
                      <m:fPr>
                        <m:ctrlPr>
                          <a:rPr lang="en-US" sz="1300" b="0" i="1">
                            <a:latin typeface="Cambria Math" panose="02040503050406030204" pitchFamily="18" charset="0"/>
                          </a:rPr>
                        </m:ctrlPr>
                      </m:fPr>
                      <m:num>
                        <m:sSup>
                          <m:sSupPr>
                            <m:ctrlPr>
                              <a:rPr lang="en-US" sz="1300" b="0" i="1">
                                <a:latin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nary>
                                  <m:naryPr>
                                    <m:chr m:val="∑"/>
                                    <m:ctrlPr>
                                      <a:rPr lang="en-US" sz="1100" b="0" i="1">
                                        <a:solidFill>
                                          <a:schemeClr val="tx1"/>
                                        </a:solidFill>
                                        <a:effectLst/>
                                        <a:latin typeface="Cambria Math" panose="02040503050406030204" pitchFamily="18" charset="0"/>
                                        <a:ea typeface="+mn-ea"/>
                                        <a:cs typeface="+mn-cs"/>
                                      </a:rPr>
                                    </m:ctrlPr>
                                  </m:naryPr>
                                  <m:sub>
                                    <m:r>
                                      <m:rPr>
                                        <m:brk m:alnAt="23"/>
                                      </m:rP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r>
                                      <m:rPr>
                                        <m:brk m:alnAt="23"/>
                                      </m:rPr>
                                      <a:rPr lang="en-US" sz="1100" b="0" i="1">
                                        <a:solidFill>
                                          <a:schemeClr val="tx1"/>
                                        </a:solidFill>
                                        <a:effectLst/>
                                        <a:latin typeface="Cambria Math" panose="02040503050406030204" pitchFamily="18" charset="0"/>
                                        <a:ea typeface="+mn-ea"/>
                                        <a:cs typeface="+mn-cs"/>
                                      </a:rPr>
                                      <m:t>1</m:t>
                                    </m:r>
                                  </m:sub>
                                  <m:sup>
                                    <m:r>
                                      <a:rPr lang="en-US" sz="1100" b="0" i="1">
                                        <a:solidFill>
                                          <a:schemeClr val="tx1"/>
                                        </a:solidFill>
                                        <a:effectLst/>
                                        <a:latin typeface="Cambria Math" panose="02040503050406030204" pitchFamily="18" charset="0"/>
                                        <a:ea typeface="+mn-ea"/>
                                        <a:cs typeface="+mn-cs"/>
                                      </a:rPr>
                                      <m:t>𝑛</m:t>
                                    </m:r>
                                  </m:sup>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𝑎</m:t>
                                        </m:r>
                                      </m:e>
                                      <m:sub>
                                        <m:r>
                                          <a:rPr lang="en-US" sz="1100" b="0" i="1">
                                            <a:solidFill>
                                              <a:schemeClr val="tx1"/>
                                            </a:solidFill>
                                            <a:effectLst/>
                                            <a:latin typeface="Cambria Math" panose="02040503050406030204" pitchFamily="18" charset="0"/>
                                            <a:ea typeface="+mn-ea"/>
                                            <a:cs typeface="+mn-cs"/>
                                          </a:rPr>
                                          <m:t>𝑖</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𝑥</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sub>
                                    </m:sSub>
                                  </m:e>
                                </m:nary>
                              </m:e>
                            </m:d>
                          </m:e>
                          <m:sup>
                            <m:r>
                              <a:rPr lang="en-US" sz="1300" b="0" i="1">
                                <a:latin typeface="Cambria Math" panose="02040503050406030204" pitchFamily="18" charset="0"/>
                              </a:rPr>
                              <m:t>2</m:t>
                            </m:r>
                          </m:sup>
                        </m:sSup>
                      </m:num>
                      <m:den>
                        <m:nary>
                          <m:naryPr>
                            <m:chr m:val="∑"/>
                            <m:ctrlPr>
                              <a:rPr lang="en-US" sz="1300" b="0" i="1">
                                <a:latin typeface="Cambria Math" panose="02040503050406030204" pitchFamily="18" charset="0"/>
                              </a:rPr>
                            </m:ctrlPr>
                          </m:naryPr>
                          <m:sub>
                            <m:r>
                              <m:rPr>
                                <m:brk m:alnAt="23"/>
                              </m:rPr>
                              <a:rPr lang="en-US" sz="1300" b="0" i="1">
                                <a:latin typeface="Cambria Math" panose="02040503050406030204" pitchFamily="18" charset="0"/>
                              </a:rPr>
                              <m:t>𝑖</m:t>
                            </m:r>
                            <m:r>
                              <a:rPr lang="en-US" sz="1300" b="0" i="1">
                                <a:latin typeface="Cambria Math" panose="02040503050406030204" pitchFamily="18" charset="0"/>
                              </a:rPr>
                              <m:t>=1</m:t>
                            </m:r>
                          </m:sub>
                          <m:sup>
                            <m:r>
                              <a:rPr lang="en-US" sz="1300" b="0" i="1">
                                <a:latin typeface="Cambria Math" panose="02040503050406030204" pitchFamily="18" charset="0"/>
                              </a:rPr>
                              <m:t>𝑛</m:t>
                            </m:r>
                          </m:sup>
                          <m:e>
                            <m:sSup>
                              <m:sSupPr>
                                <m:ctrlPr>
                                  <a:rPr lang="en-US" sz="1300" b="0" i="1">
                                    <a:latin typeface="Cambria Math" panose="02040503050406030204" pitchFamily="18" charset="0"/>
                                  </a:rPr>
                                </m:ctrlPr>
                              </m:sSupPr>
                              <m:e>
                                <m:d>
                                  <m:dPr>
                                    <m:ctrlPr>
                                      <a:rPr lang="en-US" sz="1300" b="0" i="1">
                                        <a:latin typeface="Cambria Math" panose="02040503050406030204" pitchFamily="18" charset="0"/>
                                      </a:rPr>
                                    </m:ctrlPr>
                                  </m:dPr>
                                  <m:e>
                                    <m:sSub>
                                      <m:sSubPr>
                                        <m:ctrlPr>
                                          <a:rPr lang="en-US" sz="1300" b="0" i="1">
                                            <a:latin typeface="Cambria Math" panose="02040503050406030204" pitchFamily="18" charset="0"/>
                                          </a:rPr>
                                        </m:ctrlPr>
                                      </m:sSubPr>
                                      <m:e>
                                        <m:r>
                                          <a:rPr lang="en-US" sz="1300" b="0" i="1">
                                            <a:latin typeface="Cambria Math" panose="02040503050406030204" pitchFamily="18" charset="0"/>
                                          </a:rPr>
                                          <m:t>𝑥</m:t>
                                        </m:r>
                                      </m:e>
                                      <m:sub>
                                        <m:r>
                                          <a:rPr lang="en-US" sz="1300" b="0" i="1">
                                            <a:latin typeface="Cambria Math" panose="02040503050406030204" pitchFamily="18" charset="0"/>
                                          </a:rPr>
                                          <m:t>(</m:t>
                                        </m:r>
                                        <m:r>
                                          <a:rPr lang="en-US" sz="1300" b="0" i="1">
                                            <a:latin typeface="Cambria Math" panose="02040503050406030204" pitchFamily="18" charset="0"/>
                                          </a:rPr>
                                          <m:t>𝑖</m:t>
                                        </m:r>
                                        <m:r>
                                          <a:rPr lang="en-US" sz="1300" b="0" i="1">
                                            <a:latin typeface="Cambria Math" panose="02040503050406030204" pitchFamily="18" charset="0"/>
                                          </a:rPr>
                                          <m:t>)</m:t>
                                        </m:r>
                                      </m:sub>
                                    </m:sSub>
                                    <m:r>
                                      <a:rPr lang="en-US" sz="1300" b="0" i="1">
                                        <a:latin typeface="Cambria Math" panose="02040503050406030204" pitchFamily="18" charset="0"/>
                                      </a:rPr>
                                      <m:t>−</m:t>
                                    </m:r>
                                    <m:acc>
                                      <m:accPr>
                                        <m:chr m:val="̅"/>
                                        <m:ctrlPr>
                                          <a:rPr lang="en-US" sz="1300" b="0" i="1">
                                            <a:latin typeface="Cambria Math" panose="02040503050406030204" pitchFamily="18" charset="0"/>
                                          </a:rPr>
                                        </m:ctrlPr>
                                      </m:accPr>
                                      <m:e>
                                        <m:r>
                                          <a:rPr lang="en-US" sz="1300" b="0" i="1">
                                            <a:latin typeface="Cambria Math" panose="02040503050406030204" pitchFamily="18" charset="0"/>
                                          </a:rPr>
                                          <m:t>𝑥</m:t>
                                        </m:r>
                                      </m:e>
                                    </m:acc>
                                  </m:e>
                                </m:d>
                              </m:e>
                              <m:sup>
                                <m:r>
                                  <a:rPr lang="en-US" sz="1300" b="0" i="1">
                                    <a:latin typeface="Cambria Math" panose="02040503050406030204" pitchFamily="18" charset="0"/>
                                  </a:rPr>
                                  <m:t>2</m:t>
                                </m:r>
                              </m:sup>
                            </m:sSup>
                          </m:e>
                        </m:nary>
                      </m:den>
                    </m:f>
                  </m:oMath>
                </m:oMathPara>
              </a14:m>
              <a:endParaRPr lang="en-US" sz="1300"/>
            </a:p>
          </xdr:txBody>
        </xdr:sp>
      </mc:Choice>
      <mc:Fallback xmlns="">
        <xdr:sp macro="" textlink="">
          <xdr:nvSpPr>
            <xdr:cNvPr id="2" name="TextBox 1">
              <a:extLst>
                <a:ext uri="{FF2B5EF4-FFF2-40B4-BE49-F238E27FC236}">
                  <a16:creationId xmlns:a16="http://schemas.microsoft.com/office/drawing/2014/main" id="{6A4C8FEA-CAB4-406E-8B1E-7192AFBB71D0}"/>
                </a:ext>
              </a:extLst>
            </xdr:cNvPr>
            <xdr:cNvSpPr txBox="1"/>
          </xdr:nvSpPr>
          <xdr:spPr>
            <a:xfrm>
              <a:off x="1752600" y="1457325"/>
              <a:ext cx="202692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300" b="0" i="0">
                  <a:latin typeface="Cambria Math" panose="02040503050406030204" pitchFamily="18" charset="0"/>
                </a:rPr>
                <a:t>𝑊=</a:t>
              </a:r>
              <a:r>
                <a:rPr lang="en-US" sz="1100" b="0" i="0">
                  <a:solidFill>
                    <a:schemeClr val="tx1"/>
                  </a:solidFill>
                  <a:effectLst/>
                  <a:latin typeface="Cambria Math" panose="02040503050406030204" pitchFamily="18" charset="0"/>
                  <a:ea typeface="+mn-ea"/>
                  <a:cs typeface="+mn-cs"/>
                </a:rPr>
                <a:t>(∑_(𝑖=1)^𝑛▒〖𝑎_𝑖 𝑥_((𝑖)) 〗)</a:t>
              </a:r>
              <a:r>
                <a:rPr lang="en-US" sz="1300" b="0" i="0">
                  <a:solidFill>
                    <a:schemeClr val="tx1"/>
                  </a:solidFill>
                  <a:effectLst/>
                  <a:latin typeface="Cambria Math" panose="02040503050406030204" pitchFamily="18" charset="0"/>
                  <a:ea typeface="+mn-ea"/>
                  <a:cs typeface="+mn-cs"/>
                </a:rPr>
                <a:t>^</a:t>
              </a:r>
              <a:r>
                <a:rPr lang="en-US" sz="1300" b="0" i="0">
                  <a:latin typeface="Cambria Math" panose="02040503050406030204" pitchFamily="18" charset="0"/>
                </a:rPr>
                <a:t>2/(∑_(𝑖=1)^𝑛▒(𝑥_((𝑖))−𝑥 ̅ )^2 )</a:t>
              </a:r>
              <a:endParaRPr lang="en-US" sz="1300"/>
            </a:p>
          </xdr:txBody>
        </xdr:sp>
      </mc:Fallback>
    </mc:AlternateContent>
    <xdr:clientData/>
  </xdr:oneCellAnchor>
  <xdr:oneCellAnchor>
    <xdr:from>
      <xdr:col>9</xdr:col>
      <xdr:colOff>0</xdr:colOff>
      <xdr:row>31</xdr:row>
      <xdr:rowOff>0</xdr:rowOff>
    </xdr:from>
    <xdr:ext cx="251460" cy="41148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7859828-3806-4846-A169-D83A462AF65A}"/>
                </a:ext>
              </a:extLst>
            </xdr:cNvPr>
            <xdr:cNvSpPr txBox="1"/>
          </xdr:nvSpPr>
          <xdr:spPr>
            <a:xfrm>
              <a:off x="7848600" y="7686675"/>
              <a:ext cx="251460" cy="4114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f>
                      <m:fPr>
                        <m:ctrlPr>
                          <a:rPr lang="en-US" sz="1100" i="1">
                            <a:latin typeface="Cambria Math" panose="02040503050406030204" pitchFamily="18" charset="0"/>
                          </a:rPr>
                        </m:ctrlPr>
                      </m:fPr>
                      <m:num>
                        <m:r>
                          <a:rPr lang="en-US" sz="1100" b="0" i="1">
                            <a:latin typeface="Cambria Math" panose="02040503050406030204" pitchFamily="18" charset="0"/>
                          </a:rPr>
                          <m:t>1</m:t>
                        </m:r>
                      </m:num>
                      <m:den>
                        <m:rad>
                          <m:radPr>
                            <m:degHide m:val="on"/>
                            <m:ctrlPr>
                              <a:rPr lang="en-US" sz="1100" i="1">
                                <a:latin typeface="Cambria Math" panose="02040503050406030204" pitchFamily="18" charset="0"/>
                              </a:rPr>
                            </m:ctrlPr>
                          </m:radPr>
                          <m:deg/>
                          <m:e>
                            <m:r>
                              <a:rPr lang="en-US" sz="1100" b="0" i="1">
                                <a:latin typeface="Cambria Math" panose="02040503050406030204" pitchFamily="18" charset="0"/>
                              </a:rPr>
                              <m:t>𝑛</m:t>
                            </m:r>
                          </m:e>
                        </m:rad>
                      </m:den>
                    </m:f>
                  </m:oMath>
                </m:oMathPara>
              </a14:m>
              <a:endParaRPr lang="en-US" sz="1100"/>
            </a:p>
          </xdr:txBody>
        </xdr:sp>
      </mc:Choice>
      <mc:Fallback xmlns="">
        <xdr:sp macro="" textlink="">
          <xdr:nvSpPr>
            <xdr:cNvPr id="3" name="TextBox 2">
              <a:extLst>
                <a:ext uri="{FF2B5EF4-FFF2-40B4-BE49-F238E27FC236}">
                  <a16:creationId xmlns:a16="http://schemas.microsoft.com/office/drawing/2014/main" id="{57859828-3806-4846-A169-D83A462AF65A}"/>
                </a:ext>
              </a:extLst>
            </xdr:cNvPr>
            <xdr:cNvSpPr txBox="1"/>
          </xdr:nvSpPr>
          <xdr:spPr>
            <a:xfrm>
              <a:off x="7848600" y="7686675"/>
              <a:ext cx="251460" cy="4114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1/√𝑛</a:t>
              </a:r>
              <a:endParaRPr lang="en-US" sz="1100"/>
            </a:p>
          </xdr:txBody>
        </xdr:sp>
      </mc:Fallback>
    </mc:AlternateContent>
    <xdr:clientData/>
  </xdr:oneCellAnchor>
  <xdr:oneCellAnchor>
    <xdr:from>
      <xdr:col>2</xdr:col>
      <xdr:colOff>0</xdr:colOff>
      <xdr:row>23</xdr:row>
      <xdr:rowOff>0</xdr:rowOff>
    </xdr:from>
    <xdr:ext cx="5623560" cy="20574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EEC4E055-9EE0-4421-9E91-979BCA4AAA79}"/>
                </a:ext>
              </a:extLst>
            </xdr:cNvPr>
            <xdr:cNvSpPr txBox="1"/>
          </xdr:nvSpPr>
          <xdr:spPr>
            <a:xfrm>
              <a:off x="1752600" y="6086475"/>
              <a:ext cx="5623560" cy="2057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𝑎</m:t>
                        </m:r>
                      </m:e>
                      <m:sub>
                        <m:r>
                          <a:rPr lang="en-US" sz="1100" b="0" i="1">
                            <a:latin typeface="Cambria Math" panose="02040503050406030204" pitchFamily="18" charset="0"/>
                          </a:rPr>
                          <m:t>𝑖</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𝑐</m:t>
                        </m:r>
                      </m:e>
                      <m:sub>
                        <m:r>
                          <a:rPr lang="en-US" sz="1100" b="0" i="1">
                            <a:latin typeface="Cambria Math" panose="02040503050406030204" pitchFamily="18" charset="0"/>
                          </a:rPr>
                          <m:t>𝑖</m:t>
                        </m:r>
                      </m:sub>
                    </m:sSub>
                    <m:r>
                      <a:rPr lang="en-US" sz="1100" b="0" i="1">
                        <a:latin typeface="Cambria Math" panose="02040503050406030204" pitchFamily="18" charset="0"/>
                      </a:rPr>
                      <m:t>+0.221157</m:t>
                    </m:r>
                    <m:r>
                      <a:rPr lang="en-US" sz="1100" b="0" i="1">
                        <a:latin typeface="Cambria Math" panose="02040503050406030204" pitchFamily="18" charset="0"/>
                      </a:rPr>
                      <m:t>𝑥</m:t>
                    </m:r>
                    <m:r>
                      <a:rPr lang="en-US" sz="1100" b="0" i="1">
                        <a:latin typeface="Cambria Math" panose="02040503050406030204" pitchFamily="18" charset="0"/>
                      </a:rPr>
                      <m:t>−0.147981</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2</m:t>
                        </m:r>
                      </m:sup>
                    </m:sSup>
                    <m:r>
                      <a:rPr lang="en-US" sz="1100" b="0" i="1">
                        <a:latin typeface="Cambria Math" panose="02040503050406030204" pitchFamily="18" charset="0"/>
                      </a:rPr>
                      <m:t>−2.071190</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3</m:t>
                        </m:r>
                      </m:sup>
                    </m:sSup>
                    <m:r>
                      <a:rPr lang="en-US" sz="1100" b="0" i="1">
                        <a:latin typeface="Cambria Math" panose="02040503050406030204" pitchFamily="18" charset="0"/>
                      </a:rPr>
                      <m:t>+4.434685</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4</m:t>
                        </m:r>
                      </m:sup>
                    </m:sSup>
                    <m:r>
                      <a:rPr lang="en-US" sz="1100" b="0" i="1">
                        <a:latin typeface="Cambria Math" panose="02040503050406030204" pitchFamily="18" charset="0"/>
                      </a:rPr>
                      <m:t>−2.706056</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5</m:t>
                        </m:r>
                      </m:sup>
                    </m:sSup>
                  </m:oMath>
                </m:oMathPara>
              </a14:m>
              <a:endParaRPr lang="en-US" sz="1100"/>
            </a:p>
          </xdr:txBody>
        </xdr:sp>
      </mc:Choice>
      <mc:Fallback xmlns="">
        <xdr:sp macro="" textlink="">
          <xdr:nvSpPr>
            <xdr:cNvPr id="4" name="TextBox 3">
              <a:extLst>
                <a:ext uri="{FF2B5EF4-FFF2-40B4-BE49-F238E27FC236}">
                  <a16:creationId xmlns:a16="http://schemas.microsoft.com/office/drawing/2014/main" id="{EEC4E055-9EE0-4421-9E91-979BCA4AAA79}"/>
                </a:ext>
              </a:extLst>
            </xdr:cNvPr>
            <xdr:cNvSpPr txBox="1"/>
          </xdr:nvSpPr>
          <xdr:spPr>
            <a:xfrm>
              <a:off x="1752600" y="6086475"/>
              <a:ext cx="5623560" cy="2057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𝑎_𝑖=𝑐_𝑖+0.221157𝑥−0.147981𝑥^2−2.071190𝑥^3+4.434685𝑥^4−2.706056𝑥^5</a:t>
              </a:r>
              <a:endParaRPr lang="en-US" sz="1100"/>
            </a:p>
          </xdr:txBody>
        </xdr:sp>
      </mc:Fallback>
    </mc:AlternateContent>
    <xdr:clientData/>
  </xdr:oneCellAnchor>
  <xdr:oneCellAnchor>
    <xdr:from>
      <xdr:col>2</xdr:col>
      <xdr:colOff>0</xdr:colOff>
      <xdr:row>24</xdr:row>
      <xdr:rowOff>0</xdr:rowOff>
    </xdr:from>
    <xdr:ext cx="5623560" cy="20574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E31EDB29-49E6-45AD-ABA9-BF32CCC7DA49}"/>
                </a:ext>
              </a:extLst>
            </xdr:cNvPr>
            <xdr:cNvSpPr txBox="1"/>
          </xdr:nvSpPr>
          <xdr:spPr>
            <a:xfrm>
              <a:off x="1752600" y="6286500"/>
              <a:ext cx="5623560" cy="2057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𝑎</m:t>
                        </m:r>
                      </m:e>
                      <m:sub>
                        <m:r>
                          <a:rPr lang="en-US" sz="1100" b="0" i="1">
                            <a:latin typeface="Cambria Math" panose="02040503050406030204" pitchFamily="18" charset="0"/>
                          </a:rPr>
                          <m:t>𝑖</m:t>
                        </m:r>
                        <m:r>
                          <a:rPr lang="en-US" sz="1100" b="0" i="1">
                            <a:latin typeface="Cambria Math" panose="02040503050406030204" pitchFamily="18" charset="0"/>
                          </a:rPr>
                          <m:t>−1</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𝑐</m:t>
                        </m:r>
                      </m:e>
                      <m:sub>
                        <m:r>
                          <a:rPr lang="en-US" sz="1100" b="0" i="1">
                            <a:latin typeface="Cambria Math" panose="02040503050406030204" pitchFamily="18" charset="0"/>
                          </a:rPr>
                          <m:t>𝑖</m:t>
                        </m:r>
                        <m:r>
                          <a:rPr lang="en-US" sz="1100" b="0" i="1">
                            <a:latin typeface="Cambria Math" panose="02040503050406030204" pitchFamily="18" charset="0"/>
                          </a:rPr>
                          <m:t>−1</m:t>
                        </m:r>
                      </m:sub>
                    </m:sSub>
                    <m:r>
                      <a:rPr lang="en-US" sz="1100" b="0" i="1">
                        <a:latin typeface="Cambria Math" panose="02040503050406030204" pitchFamily="18" charset="0"/>
                      </a:rPr>
                      <m:t>+0.042981</m:t>
                    </m:r>
                    <m:r>
                      <a:rPr lang="en-US" sz="1100" b="0" i="1">
                        <a:latin typeface="Cambria Math" panose="02040503050406030204" pitchFamily="18" charset="0"/>
                      </a:rPr>
                      <m:t>𝑥</m:t>
                    </m:r>
                    <m:r>
                      <a:rPr lang="en-US" sz="1100" b="0" i="1">
                        <a:latin typeface="Cambria Math" panose="02040503050406030204" pitchFamily="18" charset="0"/>
                      </a:rPr>
                      <m:t>−0.293762</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2</m:t>
                        </m:r>
                      </m:sup>
                    </m:sSup>
                    <m:r>
                      <a:rPr lang="en-US" sz="1100" b="0" i="1">
                        <a:latin typeface="Cambria Math" panose="02040503050406030204" pitchFamily="18" charset="0"/>
                      </a:rPr>
                      <m:t>−1.752461</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3</m:t>
                        </m:r>
                      </m:sup>
                    </m:sSup>
                    <m:r>
                      <a:rPr lang="en-US" sz="1100" b="0" i="1">
                        <a:latin typeface="Cambria Math" panose="02040503050406030204" pitchFamily="18" charset="0"/>
                      </a:rPr>
                      <m:t>+5.682633</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4</m:t>
                        </m:r>
                      </m:sup>
                    </m:sSup>
                    <m:r>
                      <a:rPr lang="en-US" sz="1100" b="0" i="1">
                        <a:latin typeface="Cambria Math" panose="02040503050406030204" pitchFamily="18" charset="0"/>
                      </a:rPr>
                      <m:t>−3.582663</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5</m:t>
                        </m:r>
                      </m:sup>
                    </m:sSup>
                  </m:oMath>
                </m:oMathPara>
              </a14:m>
              <a:endParaRPr lang="en-US" sz="1100"/>
            </a:p>
          </xdr:txBody>
        </xdr:sp>
      </mc:Choice>
      <mc:Fallback xmlns="">
        <xdr:sp macro="" textlink="">
          <xdr:nvSpPr>
            <xdr:cNvPr id="5" name="TextBox 4">
              <a:extLst>
                <a:ext uri="{FF2B5EF4-FFF2-40B4-BE49-F238E27FC236}">
                  <a16:creationId xmlns:a16="http://schemas.microsoft.com/office/drawing/2014/main" id="{E31EDB29-49E6-45AD-ABA9-BF32CCC7DA49}"/>
                </a:ext>
              </a:extLst>
            </xdr:cNvPr>
            <xdr:cNvSpPr txBox="1"/>
          </xdr:nvSpPr>
          <xdr:spPr>
            <a:xfrm>
              <a:off x="1752600" y="6286500"/>
              <a:ext cx="5623560" cy="2057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𝑎_(𝑖−1)=𝑐_(𝑖−1)+0.042981𝑥−0.293762𝑥^2−1.752461𝑥^3+5.682633𝑥^4−3.582663𝑥^5</a:t>
              </a:r>
              <a:endParaRPr lang="en-US" sz="1100"/>
            </a:p>
          </xdr:txBody>
        </xdr:sp>
      </mc:Fallback>
    </mc:AlternateContent>
    <xdr:clientData/>
  </xdr:oneCellAnchor>
  <xdr:oneCellAnchor>
    <xdr:from>
      <xdr:col>9</xdr:col>
      <xdr:colOff>0</xdr:colOff>
      <xdr:row>27</xdr:row>
      <xdr:rowOff>0</xdr:rowOff>
    </xdr:from>
    <xdr:ext cx="4594860" cy="41148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53BC97A5-9FDD-47FA-AA91-6868F049F406}"/>
                </a:ext>
              </a:extLst>
            </xdr:cNvPr>
            <xdr:cNvSpPr txBox="1"/>
          </xdr:nvSpPr>
          <xdr:spPr>
            <a:xfrm>
              <a:off x="7848600" y="6886575"/>
              <a:ext cx="4594860" cy="4114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 </m:t>
                        </m:r>
                        <m:r>
                          <a:rPr lang="en-US" sz="1100" b="0" i="1">
                            <a:latin typeface="Cambria Math" panose="02040503050406030204" pitchFamily="18" charset="0"/>
                          </a:rPr>
                          <m:t>𝑎</m:t>
                        </m:r>
                      </m:e>
                      <m:sub>
                        <m:r>
                          <a:rPr lang="en-US" sz="1100" b="0" i="1">
                            <a:latin typeface="Cambria Math" panose="02040503050406030204" pitchFamily="18" charset="0"/>
                          </a:rPr>
                          <m:t>𝑖</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𝑐</m:t>
                            </m:r>
                          </m:e>
                          <m:sub>
                            <m:r>
                              <a:rPr lang="en-US" sz="1100" b="0" i="1">
                                <a:latin typeface="Cambria Math" panose="02040503050406030204" pitchFamily="18" charset="0"/>
                              </a:rPr>
                              <m:t>𝑖</m:t>
                            </m:r>
                          </m:sub>
                        </m:sSub>
                      </m:num>
                      <m:den>
                        <m:rad>
                          <m:radPr>
                            <m:degHide m:val="on"/>
                            <m:ctrlPr>
                              <a:rPr lang="en-US" sz="1100" b="0" i="1">
                                <a:latin typeface="Cambria Math" panose="02040503050406030204" pitchFamily="18" charset="0"/>
                              </a:rPr>
                            </m:ctrlPr>
                          </m:radPr>
                          <m:deg/>
                          <m:e>
                            <m:r>
                              <a:rPr lang="el-GR" sz="1100" b="0" i="1">
                                <a:latin typeface="Cambria Math" panose="02040503050406030204" pitchFamily="18" charset="0"/>
                              </a:rPr>
                              <m:t>𝜖</m:t>
                            </m:r>
                          </m:e>
                        </m:rad>
                      </m:den>
                    </m:f>
                    <m:r>
                      <a:rPr lang="en-US" sz="1100" b="0" i="1">
                        <a:latin typeface="Cambria Math" panose="02040503050406030204" pitchFamily="18" charset="0"/>
                      </a:rPr>
                      <m:t>, </m:t>
                    </m:r>
                    <m:r>
                      <a:rPr lang="en-US" sz="1100" b="0" i="1">
                        <a:solidFill>
                          <a:schemeClr val="tx1"/>
                        </a:solidFill>
                        <a:effectLst/>
                        <a:latin typeface="Cambria Math" panose="02040503050406030204" pitchFamily="18" charset="0"/>
                        <a:ea typeface="+mn-ea"/>
                        <a:cs typeface="+mn-cs"/>
                      </a:rPr>
                      <m:t>𝑓𝑜𝑟</m:t>
                    </m:r>
                    <m:r>
                      <a:rPr lang="en-US" sz="1100" b="0" i="1">
                        <a:solidFill>
                          <a:schemeClr val="tx1"/>
                        </a:solidFill>
                        <a:effectLst/>
                        <a:latin typeface="Cambria Math" panose="02040503050406030204" pitchFamily="18" charset="0"/>
                        <a:ea typeface="+mn-ea"/>
                        <a:cs typeface="+mn-cs"/>
                      </a:rPr>
                      <m:t> 2&lt;</m:t>
                    </m:r>
                    <m: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&lt;</m:t>
                    </m:r>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−1 </m:t>
                    </m:r>
                    <m:r>
                      <a:rPr lang="en-US" sz="1100" b="0" i="1">
                        <a:latin typeface="Cambria Math" panose="02040503050406030204" pitchFamily="18" charset="0"/>
                      </a:rPr>
                      <m:t>𝑎𝑛𝑑</m:t>
                    </m:r>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𝑎</m:t>
                        </m:r>
                      </m:e>
                      <m:sub>
                        <m:r>
                          <a:rPr lang="en-US" sz="1100" b="0" i="1">
                            <a:latin typeface="Cambria Math" panose="02040503050406030204" pitchFamily="18" charset="0"/>
                          </a:rPr>
                          <m:t>𝑖</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𝑎</m:t>
                        </m:r>
                      </m:e>
                      <m:sub>
                        <m:r>
                          <a:rPr lang="en-US" sz="1100" b="0" i="1">
                            <a:latin typeface="Cambria Math" panose="02040503050406030204" pitchFamily="18" charset="0"/>
                          </a:rPr>
                          <m:t>𝑛</m:t>
                        </m:r>
                      </m:sub>
                    </m:sSub>
                    <m:r>
                      <a:rPr lang="en-US" sz="1100" b="0" i="0">
                        <a:latin typeface="Cambria Math" panose="02040503050406030204" pitchFamily="18" charset="0"/>
                      </a:rPr>
                      <m:t> </m:t>
                    </m:r>
                    <m:r>
                      <m:rPr>
                        <m:sty m:val="p"/>
                      </m:rPr>
                      <a:rPr lang="en-US" sz="1100" b="0" i="0">
                        <a:latin typeface="Cambria Math" panose="02040503050406030204" pitchFamily="18" charset="0"/>
                      </a:rPr>
                      <m:t>for</m:t>
                    </m:r>
                    <m:r>
                      <a:rPr lang="en-US" sz="1100" b="0" i="0">
                        <a:latin typeface="Cambria Math" panose="02040503050406030204" pitchFamily="18" charset="0"/>
                      </a:rPr>
                      <m:t> </m:t>
                    </m:r>
                    <m:r>
                      <m:rPr>
                        <m:sty m:val="p"/>
                      </m:rPr>
                      <a:rPr lang="en-US" sz="1100" b="0" i="0">
                        <a:latin typeface="Cambria Math" panose="02040503050406030204" pitchFamily="18" charset="0"/>
                      </a:rPr>
                      <m:t>i</m:t>
                    </m:r>
                    <m:r>
                      <a:rPr lang="en-US" sz="1100" b="0" i="0">
                        <a:latin typeface="Cambria Math" panose="02040503050406030204" pitchFamily="18" charset="0"/>
                      </a:rPr>
                      <m:t>=1 </m:t>
                    </m:r>
                    <m:r>
                      <m:rPr>
                        <m:sty m:val="p"/>
                      </m:rPr>
                      <a:rPr lang="en-US" sz="1100" b="0" i="0">
                        <a:latin typeface="Cambria Math" panose="02040503050406030204" pitchFamily="18" charset="0"/>
                      </a:rPr>
                      <m:t>and</m:t>
                    </m:r>
                    <m:r>
                      <a:rPr lang="en-US" sz="1100" b="0" i="0">
                        <a:latin typeface="Cambria Math" panose="02040503050406030204" pitchFamily="18" charset="0"/>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𝑎</m:t>
                        </m:r>
                      </m:e>
                      <m:sub>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𝑎</m:t>
                        </m:r>
                      </m:e>
                      <m:sub>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−1</m:t>
                        </m:r>
                      </m:sub>
                    </m:sSub>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for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t>
                    </m:r>
                    <m:r>
                      <a:rPr lang="en-US" sz="1100" b="0" i="0">
                        <a:solidFill>
                          <a:schemeClr val="tx1"/>
                        </a:solidFill>
                        <a:effectLst/>
                        <a:latin typeface="Cambria Math" panose="02040503050406030204" pitchFamily="18" charset="0"/>
                        <a:ea typeface="+mn-ea"/>
                        <a:cs typeface="+mn-cs"/>
                      </a:rPr>
                      <m:t>=2</m:t>
                    </m:r>
                  </m:oMath>
                </m:oMathPara>
              </a14:m>
              <a:endParaRPr lang="en-US" sz="1100"/>
            </a:p>
          </xdr:txBody>
        </xdr:sp>
      </mc:Choice>
      <mc:Fallback xmlns="">
        <xdr:sp macro="" textlink="">
          <xdr:nvSpPr>
            <xdr:cNvPr id="6" name="TextBox 5">
              <a:extLst>
                <a:ext uri="{FF2B5EF4-FFF2-40B4-BE49-F238E27FC236}">
                  <a16:creationId xmlns:a16="http://schemas.microsoft.com/office/drawing/2014/main" id="{53BC97A5-9FDD-47FA-AA91-6868F049F406}"/>
                </a:ext>
              </a:extLst>
            </xdr:cNvPr>
            <xdr:cNvSpPr txBox="1"/>
          </xdr:nvSpPr>
          <xdr:spPr>
            <a:xfrm>
              <a:off x="7848600" y="6886575"/>
              <a:ext cx="4594860" cy="4114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i="0">
                  <a:latin typeface="Cambria Math" panose="02040503050406030204" pitchFamily="18" charset="0"/>
                </a:rPr>
                <a:t>〖</a:t>
              </a:r>
              <a:r>
                <a:rPr lang="en-US" sz="1100" b="0" i="0">
                  <a:latin typeface="Cambria Math" panose="02040503050406030204" pitchFamily="18" charset="0"/>
                </a:rPr>
                <a:t> 𝑎〗_𝑖=𝑐_𝑖/√</a:t>
              </a:r>
              <a:r>
                <a:rPr lang="el-GR" sz="1100" b="0" i="0">
                  <a:latin typeface="Cambria Math" panose="02040503050406030204" pitchFamily="18" charset="0"/>
                </a:rPr>
                <a:t>𝜖</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𝑓𝑜𝑟 2&lt;𝑖&lt;𝑛−1 </a:t>
              </a:r>
              <a:r>
                <a:rPr lang="en-US" sz="1100" b="0" i="0">
                  <a:latin typeface="Cambria Math" panose="02040503050406030204" pitchFamily="18" charset="0"/>
                </a:rPr>
                <a:t>𝑎𝑛𝑑 𝑎_𝑖=−𝑎_𝑛  for i=1 and </a:t>
              </a:r>
              <a:r>
                <a:rPr lang="en-US" sz="1100" b="0" i="0">
                  <a:solidFill>
                    <a:schemeClr val="tx1"/>
                  </a:solidFill>
                  <a:effectLst/>
                  <a:latin typeface="Cambria Math" panose="02040503050406030204" pitchFamily="18" charset="0"/>
                  <a:ea typeface="+mn-ea"/>
                  <a:cs typeface="+mn-cs"/>
                </a:rPr>
                <a:t>𝑎_𝑖=−𝑎_(𝑛−1)  for i=2</a:t>
              </a:r>
              <a:endParaRPr lang="en-US" sz="1100"/>
            </a:p>
          </xdr:txBody>
        </xdr:sp>
      </mc:Fallback>
    </mc:AlternateContent>
    <xdr:clientData/>
  </xdr:oneCellAnchor>
  <xdr:oneCellAnchor>
    <xdr:from>
      <xdr:col>9</xdr:col>
      <xdr:colOff>0</xdr:colOff>
      <xdr:row>29</xdr:row>
      <xdr:rowOff>0</xdr:rowOff>
    </xdr:from>
    <xdr:ext cx="1905000" cy="411479"/>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F8319880-6F6C-49A6-B14C-D7CD906D3002}"/>
                </a:ext>
              </a:extLst>
            </xdr:cNvPr>
            <xdr:cNvSpPr txBox="1"/>
          </xdr:nvSpPr>
          <xdr:spPr>
            <a:xfrm>
              <a:off x="7848600" y="7286625"/>
              <a:ext cx="1905000" cy="4114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 </m:t>
                        </m:r>
                        <m:r>
                          <a:rPr lang="en-US" sz="1100" b="0" i="1">
                            <a:latin typeface="Cambria Math" panose="02040503050406030204" pitchFamily="18" charset="0"/>
                          </a:rPr>
                          <m:t>𝑐</m:t>
                        </m:r>
                      </m:e>
                      <m:sub>
                        <m:r>
                          <a:rPr lang="en-US" sz="1100" b="0" i="1">
                            <a:latin typeface="Cambria Math" panose="02040503050406030204" pitchFamily="18" charset="0"/>
                          </a:rPr>
                          <m:t>𝑖</m:t>
                        </m:r>
                      </m:sub>
                    </m:sSub>
                    <m:r>
                      <a:rPr lang="en-US" sz="1100" b="0" i="1">
                        <a:latin typeface="Cambria Math" panose="02040503050406030204" pitchFamily="18" charset="0"/>
                      </a:rPr>
                      <m:t>=</m:t>
                    </m:r>
                    <m:r>
                      <a:rPr lang="en-US" sz="1100" b="0" i="1">
                        <a:latin typeface="Cambria Math" panose="02040503050406030204" pitchFamily="18" charset="0"/>
                      </a:rPr>
                      <m:t>𝑁𝑂𝑅𝑀</m:t>
                    </m:r>
                    <m:r>
                      <a:rPr lang="en-US" sz="1100" b="0" i="1">
                        <a:latin typeface="Cambria Math" panose="02040503050406030204" pitchFamily="18" charset="0"/>
                      </a:rPr>
                      <m:t>.</m:t>
                    </m:r>
                    <m:r>
                      <a:rPr lang="en-US" sz="1100" b="0" i="1">
                        <a:latin typeface="Cambria Math" panose="02040503050406030204" pitchFamily="18" charset="0"/>
                      </a:rPr>
                      <m:t>𝑆</m:t>
                    </m:r>
                    <m:r>
                      <a:rPr lang="en-US" sz="1100" b="0" i="1">
                        <a:latin typeface="Cambria Math" panose="02040503050406030204" pitchFamily="18" charset="0"/>
                      </a:rPr>
                      <m:t>.</m:t>
                    </m:r>
                    <m:r>
                      <a:rPr lang="en-US" sz="1100" b="0" i="1">
                        <a:latin typeface="Cambria Math" panose="02040503050406030204" pitchFamily="18" charset="0"/>
                      </a:rPr>
                      <m:t>𝐼𝑁𝑉</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𝑖</m:t>
                            </m:r>
                            <m:r>
                              <a:rPr lang="en-US" sz="1100" b="0" i="1">
                                <a:latin typeface="Cambria Math" panose="02040503050406030204" pitchFamily="18" charset="0"/>
                              </a:rPr>
                              <m:t>−0.375</m:t>
                            </m:r>
                          </m:num>
                          <m:den>
                            <m:r>
                              <a:rPr lang="en-US" sz="1100" b="0" i="1">
                                <a:latin typeface="Cambria Math" panose="02040503050406030204" pitchFamily="18" charset="0"/>
                              </a:rPr>
                              <m:t>𝑛</m:t>
                            </m:r>
                            <m:r>
                              <a:rPr lang="en-US" sz="1100" b="0" i="1">
                                <a:latin typeface="Cambria Math" panose="02040503050406030204" pitchFamily="18" charset="0"/>
                              </a:rPr>
                              <m:t>+0.25</m:t>
                            </m:r>
                          </m:den>
                        </m:f>
                      </m:e>
                    </m:d>
                  </m:oMath>
                </m:oMathPara>
              </a14:m>
              <a:endParaRPr lang="en-US" sz="1100" b="0"/>
            </a:p>
            <a:p>
              <a:endParaRPr lang="en-US" sz="1100" b="0"/>
            </a:p>
            <a:p>
              <a:endParaRPr lang="en-US" sz="1100"/>
            </a:p>
          </xdr:txBody>
        </xdr:sp>
      </mc:Choice>
      <mc:Fallback xmlns="">
        <xdr:sp macro="" textlink="">
          <xdr:nvSpPr>
            <xdr:cNvPr id="7" name="TextBox 6">
              <a:extLst>
                <a:ext uri="{FF2B5EF4-FFF2-40B4-BE49-F238E27FC236}">
                  <a16:creationId xmlns:a16="http://schemas.microsoft.com/office/drawing/2014/main" id="{F8319880-6F6C-49A6-B14C-D7CD906D3002}"/>
                </a:ext>
              </a:extLst>
            </xdr:cNvPr>
            <xdr:cNvSpPr txBox="1"/>
          </xdr:nvSpPr>
          <xdr:spPr>
            <a:xfrm>
              <a:off x="7848600" y="7286625"/>
              <a:ext cx="1905000" cy="4114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𝑐〗_𝑖=𝑁𝑂𝑅𝑀.𝑆.𝐼𝑁𝑉((𝑖−0.375)/(𝑛+0.25))</a:t>
              </a:r>
              <a:endParaRPr lang="en-US" sz="1100" b="0"/>
            </a:p>
            <a:p>
              <a:endParaRPr lang="en-US" sz="1100" b="0"/>
            </a:p>
            <a:p>
              <a:endParaRPr lang="en-US" sz="1100"/>
            </a:p>
          </xdr:txBody>
        </xdr:sp>
      </mc:Fallback>
    </mc:AlternateContent>
    <xdr:clientData/>
  </xdr:oneCellAnchor>
  <xdr:oneCellAnchor>
    <xdr:from>
      <xdr:col>9</xdr:col>
      <xdr:colOff>0</xdr:colOff>
      <xdr:row>33</xdr:row>
      <xdr:rowOff>0</xdr:rowOff>
    </xdr:from>
    <xdr:ext cx="1676400" cy="41148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9B37A337-A05B-44B6-896E-265D534DAC5F}"/>
                </a:ext>
              </a:extLst>
            </xdr:cNvPr>
            <xdr:cNvSpPr txBox="1"/>
          </xdr:nvSpPr>
          <xdr:spPr>
            <a:xfrm>
              <a:off x="7848600" y="8086725"/>
              <a:ext cx="1676400" cy="4114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l-GR" sz="1100" i="1">
                        <a:latin typeface="Cambria Math" panose="02040503050406030204" pitchFamily="18" charset="0"/>
                      </a:rPr>
                      <m:t>𝜖</m:t>
                    </m:r>
                    <m:r>
                      <a:rPr lang="en-US" sz="1100" b="0" i="1">
                        <a:latin typeface="Cambria Math" panose="02040503050406030204" pitchFamily="18" charset="0"/>
                      </a:rPr>
                      <m:t>=</m:t>
                    </m:r>
                    <m:f>
                      <m:fPr>
                        <m:ctrlPr>
                          <a:rPr lang="en-US" sz="1100" b="0" i="1">
                            <a:latin typeface="Cambria Math" panose="02040503050406030204" pitchFamily="18" charset="0"/>
                          </a:rPr>
                        </m:ctrlPr>
                      </m:fPr>
                      <m:num>
                        <m:nary>
                          <m:naryPr>
                            <m:chr m:val="∑"/>
                            <m:limLoc m:val="subSup"/>
                            <m:ctrlPr>
                              <a:rPr lang="en-US" sz="1100" b="0" i="1">
                                <a:latin typeface="Cambria Math" panose="02040503050406030204" pitchFamily="18" charset="0"/>
                              </a:rPr>
                            </m:ctrlPr>
                          </m:naryPr>
                          <m:sub>
                            <m:r>
                              <m:rPr>
                                <m:brk m:alnAt="25"/>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𝑐</m:t>
                                </m:r>
                              </m:e>
                              <m:sub>
                                <m:r>
                                  <a:rPr lang="en-US" sz="1100" b="0" i="1">
                                    <a:latin typeface="Cambria Math" panose="02040503050406030204" pitchFamily="18" charset="0"/>
                                  </a:rPr>
                                  <m:t>𝑖</m:t>
                                </m:r>
                              </m:sub>
                            </m:sSub>
                            <m:r>
                              <a:rPr lang="en-US" sz="1100" b="0" i="1">
                                <a:latin typeface="Cambria Math" panose="02040503050406030204" pitchFamily="18" charset="0"/>
                              </a:rPr>
                              <m:t>−2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𝑐</m:t>
                                </m:r>
                              </m:e>
                              <m:sub>
                                <m:r>
                                  <a:rPr lang="en-US" sz="1100" b="0" i="1">
                                    <a:latin typeface="Cambria Math" panose="02040503050406030204" pitchFamily="18" charset="0"/>
                                  </a:rPr>
                                  <m:t>𝑛</m:t>
                                </m:r>
                              </m:sub>
                              <m:sup>
                                <m:r>
                                  <a:rPr lang="en-US" sz="1100" b="0" i="1">
                                    <a:latin typeface="Cambria Math" panose="02040503050406030204" pitchFamily="18" charset="0"/>
                                  </a:rPr>
                                  <m:t>2</m:t>
                                </m:r>
                              </m:sup>
                            </m:sSubSup>
                            <m:r>
                              <a:rPr lang="en-US" sz="1100" b="0" i="1">
                                <a:latin typeface="Cambria Math" panose="02040503050406030204" pitchFamily="18" charset="0"/>
                              </a:rPr>
                              <m:t>−2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𝑐</m:t>
                                </m:r>
                              </m:e>
                              <m:sub>
                                <m:r>
                                  <a:rPr lang="en-US" sz="1100" b="0" i="1">
                                    <a:latin typeface="Cambria Math" panose="02040503050406030204" pitchFamily="18" charset="0"/>
                                  </a:rPr>
                                  <m:t>𝑛</m:t>
                                </m:r>
                                <m:r>
                                  <a:rPr lang="en-US" sz="1100" b="0" i="1">
                                    <a:latin typeface="Cambria Math" panose="02040503050406030204" pitchFamily="18" charset="0"/>
                                  </a:rPr>
                                  <m:t>−1</m:t>
                                </m:r>
                              </m:sub>
                              <m:sup>
                                <m:r>
                                  <a:rPr lang="en-US" sz="1100" b="0" i="1">
                                    <a:latin typeface="Cambria Math" panose="02040503050406030204" pitchFamily="18" charset="0"/>
                                  </a:rPr>
                                  <m:t>2</m:t>
                                </m:r>
                              </m:sup>
                            </m:sSubSup>
                          </m:e>
                        </m:nary>
                      </m:num>
                      <m:den>
                        <m:r>
                          <a:rPr lang="en-US" sz="1100" b="0" i="1">
                            <a:latin typeface="Cambria Math" panose="02040503050406030204" pitchFamily="18" charset="0"/>
                          </a:rPr>
                          <m:t>1−2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𝑎</m:t>
                            </m:r>
                          </m:e>
                          <m:sub>
                            <m:r>
                              <a:rPr lang="en-US" sz="1100" b="0" i="1">
                                <a:latin typeface="Cambria Math" panose="02040503050406030204" pitchFamily="18" charset="0"/>
                              </a:rPr>
                              <m:t>𝑛</m:t>
                            </m:r>
                          </m:sub>
                          <m:sup>
                            <m:r>
                              <a:rPr lang="en-US" sz="1100" b="0" i="1">
                                <a:latin typeface="Cambria Math" panose="02040503050406030204" pitchFamily="18" charset="0"/>
                              </a:rPr>
                              <m:t>2</m:t>
                            </m:r>
                          </m:sup>
                        </m:sSubSup>
                        <m:r>
                          <a:rPr lang="en-US" sz="1100" b="0" i="1">
                            <a:latin typeface="Cambria Math" panose="02040503050406030204" pitchFamily="18" charset="0"/>
                          </a:rPr>
                          <m:t>−2</m:t>
                        </m:r>
                        <m:sSubSup>
                          <m:sSubSupPr>
                            <m:ctrlPr>
                              <a:rPr lang="en-US" sz="1100" b="0" i="1">
                                <a:latin typeface="Cambria Math" panose="02040503050406030204" pitchFamily="18" charset="0"/>
                              </a:rPr>
                            </m:ctrlPr>
                          </m:sSubSupPr>
                          <m:e>
                            <m:r>
                              <a:rPr lang="en-US" sz="1100" b="0" i="1">
                                <a:latin typeface="Cambria Math" panose="02040503050406030204" pitchFamily="18" charset="0"/>
                              </a:rPr>
                              <m:t>𝑎</m:t>
                            </m:r>
                          </m:e>
                          <m:sub>
                            <m:r>
                              <a:rPr lang="en-US" sz="1100" b="0" i="1">
                                <a:latin typeface="Cambria Math" panose="02040503050406030204" pitchFamily="18" charset="0"/>
                              </a:rPr>
                              <m:t>𝑛</m:t>
                            </m:r>
                            <m:r>
                              <a:rPr lang="en-US" sz="1100" b="0" i="1">
                                <a:latin typeface="Cambria Math" panose="02040503050406030204" pitchFamily="18" charset="0"/>
                              </a:rPr>
                              <m:t>−2</m:t>
                            </m:r>
                          </m:sub>
                          <m:sup>
                            <m:r>
                              <a:rPr lang="en-US" sz="1100" b="0" i="1">
                                <a:latin typeface="Cambria Math" panose="02040503050406030204" pitchFamily="18" charset="0"/>
                              </a:rPr>
                              <m:t>2</m:t>
                            </m:r>
                          </m:sup>
                        </m:sSubSup>
                      </m:den>
                    </m:f>
                  </m:oMath>
                </m:oMathPara>
              </a14:m>
              <a:endParaRPr lang="en-US" sz="1100"/>
            </a:p>
          </xdr:txBody>
        </xdr:sp>
      </mc:Choice>
      <mc:Fallback xmlns="">
        <xdr:sp macro="" textlink="">
          <xdr:nvSpPr>
            <xdr:cNvPr id="8" name="TextBox 7">
              <a:extLst>
                <a:ext uri="{FF2B5EF4-FFF2-40B4-BE49-F238E27FC236}">
                  <a16:creationId xmlns:a16="http://schemas.microsoft.com/office/drawing/2014/main" id="{9B37A337-A05B-44B6-896E-265D534DAC5F}"/>
                </a:ext>
              </a:extLst>
            </xdr:cNvPr>
            <xdr:cNvSpPr txBox="1"/>
          </xdr:nvSpPr>
          <xdr:spPr>
            <a:xfrm>
              <a:off x="7848600" y="8086725"/>
              <a:ext cx="1676400" cy="4114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a:t>
              </a:r>
              <a:r>
                <a:rPr lang="el-GR" sz="1100" i="0">
                  <a:latin typeface="Cambria Math" panose="02040503050406030204" pitchFamily="18" charset="0"/>
                </a:rPr>
                <a:t>𝜖</a:t>
              </a:r>
              <a:r>
                <a:rPr lang="en-US" sz="1100" b="0" i="0">
                  <a:latin typeface="Cambria Math" panose="02040503050406030204" pitchFamily="18" charset="0"/>
                </a:rPr>
                <a:t>=(∑2_(𝑖=1)^𝑛▒〖𝑐_𝑖−2𝑐_𝑛^2−2𝑐_(𝑛−1)^2 〗)/(1−2𝑎_𝑛^2−2𝑎_(𝑛−2)^2 )</a:t>
              </a:r>
              <a:endParaRPr lang="en-US" sz="1100"/>
            </a:p>
          </xdr:txBody>
        </xdr:sp>
      </mc:Fallback>
    </mc:AlternateContent>
    <xdr:clientData/>
  </xdr:oneCellAnchor>
  <xdr:oneCellAnchor>
    <xdr:from>
      <xdr:col>7</xdr:col>
      <xdr:colOff>0</xdr:colOff>
      <xdr:row>49</xdr:row>
      <xdr:rowOff>0</xdr:rowOff>
    </xdr:from>
    <xdr:ext cx="1539240" cy="200025"/>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DC44B72A-286B-482B-98B1-A59D4243A31D}"/>
                </a:ext>
              </a:extLst>
            </xdr:cNvPr>
            <xdr:cNvSpPr txBox="1"/>
          </xdr:nvSpPr>
          <xdr:spPr>
            <a:xfrm>
              <a:off x="6353175" y="11287125"/>
              <a:ext cx="15392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𝑤</m:t>
                    </m:r>
                    <m:r>
                      <a:rPr lang="en-US" sz="1100" b="0" i="1">
                        <a:latin typeface="Cambria Math" panose="02040503050406030204" pitchFamily="18" charset="0"/>
                      </a:rPr>
                      <m:t>=−</m:t>
                    </m:r>
                    <m:r>
                      <m:rPr>
                        <m:sty m:val="p"/>
                      </m:rPr>
                      <a:rPr lang="en-US" sz="1100" b="0" i="0">
                        <a:latin typeface="Cambria Math" panose="02040503050406030204" pitchFamily="18" charset="0"/>
                      </a:rPr>
                      <m:t>ln</m:t>
                    </m:r>
                    <m:r>
                      <a:rPr lang="en-US" sz="1100" b="0" i="1">
                        <a:latin typeface="Cambria Math" panose="02040503050406030204" pitchFamily="18" charset="0"/>
                      </a:rPr>
                      <m:t>⁡</m:t>
                    </m:r>
                    <m:d>
                      <m:dPr>
                        <m:begChr m:val="["/>
                        <m:endChr m:val="]"/>
                        <m:ctrlPr>
                          <a:rPr lang="en-US" sz="1100" b="0" i="1">
                            <a:latin typeface="Cambria Math" panose="02040503050406030204" pitchFamily="18" charset="0"/>
                          </a:rPr>
                        </m:ctrlPr>
                      </m:dPr>
                      <m:e>
                        <m:r>
                          <a:rPr lang="el-GR" sz="1100" b="0" i="1">
                            <a:latin typeface="Cambria Math" panose="02040503050406030204" pitchFamily="18" charset="0"/>
                          </a:rPr>
                          <m:t>𝛾</m:t>
                        </m:r>
                        <m:r>
                          <a:rPr lang="en-US" sz="1100" b="0" i="1">
                            <a:latin typeface="Cambria Math" panose="02040503050406030204" pitchFamily="18" charset="0"/>
                          </a:rPr>
                          <m:t>−</m:t>
                        </m:r>
                        <m:r>
                          <a:rPr lang="en-US" sz="1100" b="0" i="1">
                            <a:latin typeface="Cambria Math" panose="02040503050406030204" pitchFamily="18" charset="0"/>
                          </a:rPr>
                          <m:t>𝑙𝑛</m:t>
                        </m:r>
                        <m:d>
                          <m:dPr>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𝑊</m:t>
                            </m:r>
                          </m:e>
                        </m:d>
                      </m:e>
                    </m:d>
                  </m:oMath>
                </m:oMathPara>
              </a14:m>
              <a:endParaRPr lang="en-US" sz="1100"/>
            </a:p>
          </xdr:txBody>
        </xdr:sp>
      </mc:Choice>
      <mc:Fallback xmlns="">
        <xdr:sp macro="" textlink="">
          <xdr:nvSpPr>
            <xdr:cNvPr id="9" name="TextBox 8">
              <a:extLst>
                <a:ext uri="{FF2B5EF4-FFF2-40B4-BE49-F238E27FC236}">
                  <a16:creationId xmlns:a16="http://schemas.microsoft.com/office/drawing/2014/main" id="{DC44B72A-286B-482B-98B1-A59D4243A31D}"/>
                </a:ext>
              </a:extLst>
            </xdr:cNvPr>
            <xdr:cNvSpPr txBox="1"/>
          </xdr:nvSpPr>
          <xdr:spPr>
            <a:xfrm>
              <a:off x="6353175" y="11287125"/>
              <a:ext cx="15392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𝑤=−ln⁡[</a:t>
              </a:r>
              <a:r>
                <a:rPr lang="el-GR" sz="1100" b="0" i="0">
                  <a:latin typeface="Cambria Math" panose="02040503050406030204" pitchFamily="18" charset="0"/>
                </a:rPr>
                <a:t>𝛾</a:t>
              </a:r>
              <a:r>
                <a:rPr lang="en-US" sz="1100" b="0" i="0">
                  <a:latin typeface="Cambria Math" panose="02040503050406030204" pitchFamily="18" charset="0"/>
                </a:rPr>
                <a:t>−𝑙𝑛(1−𝑊)]</a:t>
              </a:r>
              <a:endParaRPr lang="en-US" sz="1100"/>
            </a:p>
          </xdr:txBody>
        </xdr:sp>
      </mc:Fallback>
    </mc:AlternateContent>
    <xdr:clientData/>
  </xdr:oneCellAnchor>
  <xdr:oneCellAnchor>
    <xdr:from>
      <xdr:col>7</xdr:col>
      <xdr:colOff>0</xdr:colOff>
      <xdr:row>48</xdr:row>
      <xdr:rowOff>0</xdr:rowOff>
    </xdr:from>
    <xdr:ext cx="1539240" cy="200025"/>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3DA33C63-D19F-4722-AF16-692A9B229D4C}"/>
                </a:ext>
              </a:extLst>
            </xdr:cNvPr>
            <xdr:cNvSpPr txBox="1"/>
          </xdr:nvSpPr>
          <xdr:spPr>
            <a:xfrm>
              <a:off x="6353175" y="11087100"/>
              <a:ext cx="15392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l-GR" sz="1100" b="0" i="1">
                        <a:latin typeface="Cambria Math" panose="02040503050406030204" pitchFamily="18" charset="0"/>
                      </a:rPr>
                      <m:t>𝛾</m:t>
                    </m:r>
                    <m:r>
                      <a:rPr lang="en-US" sz="1100" b="0" i="1">
                        <a:latin typeface="Cambria Math" panose="02040503050406030204" pitchFamily="18" charset="0"/>
                      </a:rPr>
                      <m:t>=−</m:t>
                    </m:r>
                    <m:r>
                      <a:rPr lang="en-US" sz="1100" b="0" i="0">
                        <a:latin typeface="Cambria Math" panose="02040503050406030204" pitchFamily="18" charset="0"/>
                      </a:rPr>
                      <m:t>2.</m:t>
                    </m:r>
                    <m:r>
                      <a:rPr lang="en-US" sz="1100" b="0" i="1">
                        <a:latin typeface="Cambria Math" panose="02040503050406030204" pitchFamily="18" charset="0"/>
                      </a:rPr>
                      <m:t>273+0.459</m:t>
                    </m:r>
                    <m:r>
                      <a:rPr lang="en-US" sz="1100" b="0" i="1">
                        <a:latin typeface="Cambria Math" panose="02040503050406030204" pitchFamily="18" charset="0"/>
                      </a:rPr>
                      <m:t>𝑛</m:t>
                    </m:r>
                  </m:oMath>
                </m:oMathPara>
              </a14:m>
              <a:endParaRPr lang="en-US" sz="1100"/>
            </a:p>
          </xdr:txBody>
        </xdr:sp>
      </mc:Choice>
      <mc:Fallback xmlns="">
        <xdr:sp macro="" textlink="">
          <xdr:nvSpPr>
            <xdr:cNvPr id="10" name="TextBox 9">
              <a:extLst>
                <a:ext uri="{FF2B5EF4-FFF2-40B4-BE49-F238E27FC236}">
                  <a16:creationId xmlns:a16="http://schemas.microsoft.com/office/drawing/2014/main" id="{3DA33C63-D19F-4722-AF16-692A9B229D4C}"/>
                </a:ext>
              </a:extLst>
            </xdr:cNvPr>
            <xdr:cNvSpPr txBox="1"/>
          </xdr:nvSpPr>
          <xdr:spPr>
            <a:xfrm>
              <a:off x="6353175" y="11087100"/>
              <a:ext cx="15392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a:t>
              </a:r>
              <a:r>
                <a:rPr lang="el-GR" sz="1100" b="0" i="0">
                  <a:latin typeface="Cambria Math" panose="02040503050406030204" pitchFamily="18" charset="0"/>
                </a:rPr>
                <a:t>𝛾</a:t>
              </a:r>
              <a:r>
                <a:rPr lang="en-US" sz="1100" b="0" i="0">
                  <a:latin typeface="Cambria Math" panose="02040503050406030204" pitchFamily="18" charset="0"/>
                </a:rPr>
                <a:t>=−2.273+0.459𝑛</a:t>
              </a:r>
              <a:endParaRPr lang="en-US" sz="1100"/>
            </a:p>
          </xdr:txBody>
        </xdr:sp>
      </mc:Fallback>
    </mc:AlternateContent>
    <xdr:clientData/>
  </xdr:oneCellAnchor>
  <xdr:oneCellAnchor>
    <xdr:from>
      <xdr:col>7</xdr:col>
      <xdr:colOff>0</xdr:colOff>
      <xdr:row>50</xdr:row>
      <xdr:rowOff>0</xdr:rowOff>
    </xdr:from>
    <xdr:ext cx="3375660" cy="200025"/>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D4C5D67F-F7A9-4741-A9E0-2BD6045DBBC7}"/>
                </a:ext>
              </a:extLst>
            </xdr:cNvPr>
            <xdr:cNvSpPr txBox="1"/>
          </xdr:nvSpPr>
          <xdr:spPr>
            <a:xfrm>
              <a:off x="6353175" y="11487150"/>
              <a:ext cx="337566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µ=0.5440 −0.39978</m:t>
                    </m:r>
                    <m:r>
                      <a:rPr lang="en-US" sz="1100" b="0" i="1">
                        <a:latin typeface="Cambria Math" panose="02040503050406030204" pitchFamily="18" charset="0"/>
                      </a:rPr>
                      <m:t>𝑛</m:t>
                    </m:r>
                    <m:r>
                      <a:rPr lang="en-US" sz="1100" b="0" i="1">
                        <a:latin typeface="Cambria Math" panose="02040503050406030204" pitchFamily="18" charset="0"/>
                      </a:rPr>
                      <m:t>+0.025054</m:t>
                    </m:r>
                    <m:sSup>
                      <m:sSupPr>
                        <m:ctrlPr>
                          <a:rPr lang="en-US" sz="1100" b="0" i="1">
                            <a:latin typeface="Cambria Math" panose="02040503050406030204" pitchFamily="18" charset="0"/>
                          </a:rPr>
                        </m:ctrlPr>
                      </m:sSupPr>
                      <m:e>
                        <m:r>
                          <a:rPr lang="en-US" sz="1100" b="0" i="1">
                            <a:latin typeface="Cambria Math" panose="02040503050406030204" pitchFamily="18" charset="0"/>
                          </a:rPr>
                          <m:t>𝑛</m:t>
                        </m:r>
                      </m:e>
                      <m:sup>
                        <m:r>
                          <a:rPr lang="en-US" sz="1100" b="0" i="1">
                            <a:latin typeface="Cambria Math" panose="02040503050406030204" pitchFamily="18" charset="0"/>
                          </a:rPr>
                          <m:t>2</m:t>
                        </m:r>
                      </m:sup>
                    </m:sSup>
                    <m:r>
                      <a:rPr lang="en-US" sz="1100" b="0" i="1">
                        <a:latin typeface="Cambria Math" panose="02040503050406030204" pitchFamily="18" charset="0"/>
                      </a:rPr>
                      <m:t>−0.0006714</m:t>
                    </m:r>
                    <m:sSup>
                      <m:sSupPr>
                        <m:ctrlPr>
                          <a:rPr lang="en-US" sz="1100" b="0" i="1">
                            <a:latin typeface="Cambria Math" panose="02040503050406030204" pitchFamily="18" charset="0"/>
                          </a:rPr>
                        </m:ctrlPr>
                      </m:sSupPr>
                      <m:e>
                        <m:r>
                          <a:rPr lang="en-US" sz="1100" b="0" i="1">
                            <a:latin typeface="Cambria Math" panose="02040503050406030204" pitchFamily="18" charset="0"/>
                          </a:rPr>
                          <m:t>𝑛</m:t>
                        </m:r>
                      </m:e>
                      <m:sup>
                        <m:r>
                          <a:rPr lang="en-US" sz="1100" b="0" i="1">
                            <a:latin typeface="Cambria Math" panose="02040503050406030204" pitchFamily="18" charset="0"/>
                          </a:rPr>
                          <m:t>3</m:t>
                        </m:r>
                      </m:sup>
                    </m:sSup>
                  </m:oMath>
                </m:oMathPara>
              </a14:m>
              <a:endParaRPr lang="en-US" sz="1100"/>
            </a:p>
          </xdr:txBody>
        </xdr:sp>
      </mc:Choice>
      <mc:Fallback xmlns="">
        <xdr:sp macro="" textlink="">
          <xdr:nvSpPr>
            <xdr:cNvPr id="11" name="TextBox 10">
              <a:extLst>
                <a:ext uri="{FF2B5EF4-FFF2-40B4-BE49-F238E27FC236}">
                  <a16:creationId xmlns:a16="http://schemas.microsoft.com/office/drawing/2014/main" id="{D4C5D67F-F7A9-4741-A9E0-2BD6045DBBC7}"/>
                </a:ext>
              </a:extLst>
            </xdr:cNvPr>
            <xdr:cNvSpPr txBox="1"/>
          </xdr:nvSpPr>
          <xdr:spPr>
            <a:xfrm>
              <a:off x="6353175" y="11487150"/>
              <a:ext cx="337566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µ=0.5440 −0.39978𝑛+0.025054𝑛^2−0.0006714𝑛^3</a:t>
              </a:r>
              <a:endParaRPr lang="en-US" sz="1100"/>
            </a:p>
          </xdr:txBody>
        </xdr:sp>
      </mc:Fallback>
    </mc:AlternateContent>
    <xdr:clientData/>
  </xdr:oneCellAnchor>
  <xdr:oneCellAnchor>
    <xdr:from>
      <xdr:col>7</xdr:col>
      <xdr:colOff>0</xdr:colOff>
      <xdr:row>51</xdr:row>
      <xdr:rowOff>0</xdr:rowOff>
    </xdr:from>
    <xdr:ext cx="2698750" cy="20002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76FD9E1E-8BD9-4D4A-AF9E-896B680B511B}"/>
                </a:ext>
              </a:extLst>
            </xdr:cNvPr>
            <xdr:cNvSpPr txBox="1"/>
          </xdr:nvSpPr>
          <xdr:spPr>
            <a:xfrm>
              <a:off x="6353175" y="11687175"/>
              <a:ext cx="269875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l-GR" sz="1100" b="0" i="1">
                        <a:latin typeface="Cambria Math" panose="02040503050406030204" pitchFamily="18" charset="0"/>
                      </a:rPr>
                      <m:t>𝜎</m:t>
                    </m:r>
                    <m:r>
                      <a:rPr lang="en-US" sz="1100" b="0" i="1">
                        <a:latin typeface="Cambria Math" panose="02040503050406030204" pitchFamily="18" charset="0"/>
                      </a:rPr>
                      <m:t>=</m:t>
                    </m:r>
                    <m:sSup>
                      <m:sSupPr>
                        <m:ctrlPr>
                          <a:rPr lang="en-US" sz="1100" b="0" i="1">
                            <a:latin typeface="Cambria Math" panose="02040503050406030204" pitchFamily="18" charset="0"/>
                          </a:rPr>
                        </m:ctrlPr>
                      </m:sSupPr>
                      <m:e>
                        <m:r>
                          <a:rPr lang="en-US" sz="1100" b="0" i="1">
                            <a:latin typeface="Cambria Math" panose="02040503050406030204" pitchFamily="18" charset="0"/>
                          </a:rPr>
                          <m:t>𝑒</m:t>
                        </m:r>
                      </m:e>
                      <m:sup>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1.3822 −0.77857</m:t>
                            </m:r>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+0.062767</m:t>
                            </m:r>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𝑛</m:t>
                                </m:r>
                              </m:e>
                              <m:sup>
                                <m:r>
                                  <a:rPr lang="en-US" sz="1100" b="0" i="1">
                                    <a:solidFill>
                                      <a:schemeClr val="tx1"/>
                                    </a:solidFill>
                                    <a:effectLst/>
                                    <a:latin typeface="Cambria Math" panose="02040503050406030204" pitchFamily="18" charset="0"/>
                                    <a:ea typeface="+mn-ea"/>
                                    <a:cs typeface="+mn-cs"/>
                                  </a:rPr>
                                  <m:t>2</m:t>
                                </m:r>
                              </m:sup>
                            </m:sSup>
                            <m:r>
                              <a:rPr lang="en-US" sz="1100" b="0" i="1">
                                <a:solidFill>
                                  <a:schemeClr val="tx1"/>
                                </a:solidFill>
                                <a:effectLst/>
                                <a:latin typeface="Cambria Math" panose="02040503050406030204" pitchFamily="18" charset="0"/>
                                <a:ea typeface="+mn-ea"/>
                                <a:cs typeface="+mn-cs"/>
                              </a:rPr>
                              <m:t>−0.0020322</m:t>
                            </m:r>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𝑛</m:t>
                                </m:r>
                              </m:e>
                              <m:sup>
                                <m:r>
                                  <a:rPr lang="en-US" sz="1100" b="0" i="1">
                                    <a:solidFill>
                                      <a:schemeClr val="tx1"/>
                                    </a:solidFill>
                                    <a:effectLst/>
                                    <a:latin typeface="Cambria Math" panose="02040503050406030204" pitchFamily="18" charset="0"/>
                                    <a:ea typeface="+mn-ea"/>
                                    <a:cs typeface="+mn-cs"/>
                                  </a:rPr>
                                  <m:t>3</m:t>
                                </m:r>
                              </m:sup>
                            </m:sSup>
                          </m:e>
                        </m:d>
                      </m:sup>
                    </m:sSup>
                  </m:oMath>
                </m:oMathPara>
              </a14:m>
              <a:endParaRPr lang="en-US" sz="1100"/>
            </a:p>
          </xdr:txBody>
        </xdr:sp>
      </mc:Choice>
      <mc:Fallback xmlns="">
        <xdr:sp macro="" textlink="">
          <xdr:nvSpPr>
            <xdr:cNvPr id="12" name="TextBox 11">
              <a:extLst>
                <a:ext uri="{FF2B5EF4-FFF2-40B4-BE49-F238E27FC236}">
                  <a16:creationId xmlns:a16="http://schemas.microsoft.com/office/drawing/2014/main" id="{76FD9E1E-8BD9-4D4A-AF9E-896B680B511B}"/>
                </a:ext>
              </a:extLst>
            </xdr:cNvPr>
            <xdr:cNvSpPr txBox="1"/>
          </xdr:nvSpPr>
          <xdr:spPr>
            <a:xfrm>
              <a:off x="6353175" y="11687175"/>
              <a:ext cx="269875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a:t>
              </a:r>
              <a:r>
                <a:rPr lang="el-GR" sz="1100" b="0" i="0">
                  <a:latin typeface="Cambria Math" panose="02040503050406030204" pitchFamily="18" charset="0"/>
                </a:rPr>
                <a:t>𝜎</a:t>
              </a:r>
              <a:r>
                <a:rPr lang="en-US" sz="1100" b="0" i="0">
                  <a:latin typeface="Cambria Math" panose="02040503050406030204" pitchFamily="18" charset="0"/>
                </a:rPr>
                <a:t>=𝑒^(</a:t>
              </a:r>
              <a:r>
                <a:rPr lang="en-US" sz="1100" b="0" i="0">
                  <a:solidFill>
                    <a:schemeClr val="tx1"/>
                  </a:solidFill>
                  <a:effectLst/>
                  <a:latin typeface="Cambria Math" panose="02040503050406030204" pitchFamily="18" charset="0"/>
                  <a:ea typeface="+mn-ea"/>
                  <a:cs typeface="+mn-cs"/>
                </a:rPr>
                <a:t>(1.3822 −0.77857𝑛+0.062767𝑛^2−0.0020322𝑛^3 ) )</a:t>
              </a:r>
              <a:endParaRPr lang="en-US" sz="1100"/>
            </a:p>
          </xdr:txBody>
        </xdr:sp>
      </mc:Fallback>
    </mc:AlternateContent>
    <xdr:clientData/>
  </xdr:oneCellAnchor>
  <xdr:oneCellAnchor>
    <xdr:from>
      <xdr:col>7</xdr:col>
      <xdr:colOff>0</xdr:colOff>
      <xdr:row>52</xdr:row>
      <xdr:rowOff>0</xdr:rowOff>
    </xdr:from>
    <xdr:ext cx="899160" cy="4000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469AE251-F32C-4AE1-B49B-733BD57E973A}"/>
                </a:ext>
              </a:extLst>
            </xdr:cNvPr>
            <xdr:cNvSpPr txBox="1"/>
          </xdr:nvSpPr>
          <xdr:spPr>
            <a:xfrm>
              <a:off x="6353175" y="11887200"/>
              <a:ext cx="899160" cy="4000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𝑧</m:t>
                    </m:r>
                    <m:r>
                      <a:rPr lang="en-US" sz="1100" b="0" i="1">
                        <a:latin typeface="Cambria Math" panose="02040503050406030204" pitchFamily="18" charset="0"/>
                      </a:rPr>
                      <m:t>=</m:t>
                    </m:r>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𝑤</m:t>
                            </m:r>
                            <m:r>
                              <a:rPr lang="en-US" sz="1100" b="0" i="1">
                                <a:latin typeface="Cambria Math" panose="02040503050406030204" pitchFamily="18" charset="0"/>
                              </a:rPr>
                              <m:t>−µ</m:t>
                            </m:r>
                          </m:e>
                        </m:d>
                      </m:num>
                      <m:den>
                        <m:r>
                          <a:rPr lang="el-GR" sz="1100" b="0" i="1">
                            <a:latin typeface="Cambria Math" panose="02040503050406030204" pitchFamily="18" charset="0"/>
                          </a:rPr>
                          <m:t>𝜎</m:t>
                        </m:r>
                      </m:den>
                    </m:f>
                  </m:oMath>
                </m:oMathPara>
              </a14:m>
              <a:endParaRPr lang="en-US" sz="1100"/>
            </a:p>
          </xdr:txBody>
        </xdr:sp>
      </mc:Choice>
      <mc:Fallback xmlns="">
        <xdr:sp macro="" textlink="">
          <xdr:nvSpPr>
            <xdr:cNvPr id="13" name="TextBox 12">
              <a:extLst>
                <a:ext uri="{FF2B5EF4-FFF2-40B4-BE49-F238E27FC236}">
                  <a16:creationId xmlns:a16="http://schemas.microsoft.com/office/drawing/2014/main" id="{469AE251-F32C-4AE1-B49B-733BD57E973A}"/>
                </a:ext>
              </a:extLst>
            </xdr:cNvPr>
            <xdr:cNvSpPr txBox="1"/>
          </xdr:nvSpPr>
          <xdr:spPr>
            <a:xfrm>
              <a:off x="6353175" y="11887200"/>
              <a:ext cx="899160" cy="4000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𝑧=((𝑤−µ))/</a:t>
              </a:r>
              <a:r>
                <a:rPr lang="el-GR" sz="1100" b="0" i="0">
                  <a:latin typeface="Cambria Math" panose="02040503050406030204" pitchFamily="18" charset="0"/>
                </a:rPr>
                <a:t>𝜎</a:t>
              </a:r>
              <a:endParaRPr lang="en-US" sz="1100"/>
            </a:p>
          </xdr:txBody>
        </xdr:sp>
      </mc:Fallback>
    </mc:AlternateContent>
    <xdr:clientData/>
  </xdr:oneCellAnchor>
  <xdr:oneCellAnchor>
    <xdr:from>
      <xdr:col>7</xdr:col>
      <xdr:colOff>0</xdr:colOff>
      <xdr:row>61</xdr:row>
      <xdr:rowOff>0</xdr:rowOff>
    </xdr:from>
    <xdr:ext cx="967154" cy="200025"/>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341D473C-7245-4682-861F-B60675A2A831}"/>
                </a:ext>
              </a:extLst>
            </xdr:cNvPr>
            <xdr:cNvSpPr txBox="1"/>
          </xdr:nvSpPr>
          <xdr:spPr>
            <a:xfrm>
              <a:off x="6353175" y="13687425"/>
              <a:ext cx="967154"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𝑤</m:t>
                    </m:r>
                    <m:r>
                      <a:rPr lang="en-US" sz="1100" b="0" i="1">
                        <a:latin typeface="Cambria Math" panose="02040503050406030204" pitchFamily="18" charset="0"/>
                      </a:rPr>
                      <m:t>=</m:t>
                    </m:r>
                    <m:r>
                      <m:rPr>
                        <m:sty m:val="p"/>
                      </m:rPr>
                      <a:rPr lang="en-US" sz="1100" b="0" i="0">
                        <a:latin typeface="Cambria Math" panose="02040503050406030204" pitchFamily="18" charset="0"/>
                      </a:rPr>
                      <m:t>ln</m:t>
                    </m:r>
                    <m:d>
                      <m:dPr>
                        <m:ctrlPr>
                          <a:rPr lang="en-US" sz="1100" b="0" i="1">
                            <a:latin typeface="Cambria Math" panose="02040503050406030204" pitchFamily="18" charset="0"/>
                          </a:rPr>
                        </m:ctrlPr>
                      </m:dPr>
                      <m:e>
                        <m:r>
                          <a:rPr lang="en-US" sz="1100" b="0" i="1">
                            <a:latin typeface="Cambria Math" panose="02040503050406030204" pitchFamily="18" charset="0"/>
                          </a:rPr>
                          <m:t>1−</m:t>
                        </m:r>
                        <m:r>
                          <a:rPr lang="en-US" sz="1100" b="0" i="1">
                            <a:latin typeface="Cambria Math" panose="02040503050406030204" pitchFamily="18" charset="0"/>
                          </a:rPr>
                          <m:t>𝑊</m:t>
                        </m:r>
                      </m:e>
                    </m:d>
                  </m:oMath>
                </m:oMathPara>
              </a14:m>
              <a:endParaRPr lang="en-US" sz="1100"/>
            </a:p>
          </xdr:txBody>
        </xdr:sp>
      </mc:Choice>
      <mc:Fallback xmlns="">
        <xdr:sp macro="" textlink="">
          <xdr:nvSpPr>
            <xdr:cNvPr id="14" name="TextBox 13">
              <a:extLst>
                <a:ext uri="{FF2B5EF4-FFF2-40B4-BE49-F238E27FC236}">
                  <a16:creationId xmlns:a16="http://schemas.microsoft.com/office/drawing/2014/main" id="{341D473C-7245-4682-861F-B60675A2A831}"/>
                </a:ext>
              </a:extLst>
            </xdr:cNvPr>
            <xdr:cNvSpPr txBox="1"/>
          </xdr:nvSpPr>
          <xdr:spPr>
            <a:xfrm>
              <a:off x="6353175" y="13687425"/>
              <a:ext cx="967154"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𝑤=ln(1−𝑊)</a:t>
              </a:r>
              <a:endParaRPr lang="en-US" sz="1100"/>
            </a:p>
          </xdr:txBody>
        </xdr:sp>
      </mc:Fallback>
    </mc:AlternateContent>
    <xdr:clientData/>
  </xdr:oneCellAnchor>
  <xdr:oneCellAnchor>
    <xdr:from>
      <xdr:col>7</xdr:col>
      <xdr:colOff>0</xdr:colOff>
      <xdr:row>60</xdr:row>
      <xdr:rowOff>0</xdr:rowOff>
    </xdr:from>
    <xdr:ext cx="701040" cy="20002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8BF74B7B-3286-4B2E-BF23-DE053B0A4386}"/>
                </a:ext>
              </a:extLst>
            </xdr:cNvPr>
            <xdr:cNvSpPr txBox="1"/>
          </xdr:nvSpPr>
          <xdr:spPr>
            <a:xfrm>
              <a:off x="6353175" y="13487400"/>
              <a:ext cx="7010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𝑥</m:t>
                    </m:r>
                    <m:r>
                      <a:rPr lang="en-US" sz="1100" b="0" i="1">
                        <a:latin typeface="Cambria Math" panose="02040503050406030204" pitchFamily="18" charset="0"/>
                      </a:rPr>
                      <m:t>=</m:t>
                    </m:r>
                    <m:r>
                      <a:rPr lang="en-US" sz="1100" b="0" i="1">
                        <a:latin typeface="Cambria Math" panose="02040503050406030204" pitchFamily="18" charset="0"/>
                      </a:rPr>
                      <m:t>𝑙𝑛</m:t>
                    </m:r>
                    <m:d>
                      <m:dPr>
                        <m:ctrlPr>
                          <a:rPr lang="en-US" sz="1100" b="0" i="1">
                            <a:latin typeface="Cambria Math" panose="02040503050406030204" pitchFamily="18" charset="0"/>
                          </a:rPr>
                        </m:ctrlPr>
                      </m:dPr>
                      <m:e>
                        <m:r>
                          <a:rPr lang="en-US" sz="1100" b="0" i="1">
                            <a:latin typeface="Cambria Math" panose="02040503050406030204" pitchFamily="18" charset="0"/>
                          </a:rPr>
                          <m:t>𝑛</m:t>
                        </m:r>
                      </m:e>
                    </m:d>
                  </m:oMath>
                </m:oMathPara>
              </a14:m>
              <a:endParaRPr lang="en-US" sz="1100"/>
            </a:p>
          </xdr:txBody>
        </xdr:sp>
      </mc:Choice>
      <mc:Fallback xmlns="">
        <xdr:sp macro="" textlink="">
          <xdr:nvSpPr>
            <xdr:cNvPr id="15" name="TextBox 14">
              <a:extLst>
                <a:ext uri="{FF2B5EF4-FFF2-40B4-BE49-F238E27FC236}">
                  <a16:creationId xmlns:a16="http://schemas.microsoft.com/office/drawing/2014/main" id="{8BF74B7B-3286-4B2E-BF23-DE053B0A4386}"/>
                </a:ext>
              </a:extLst>
            </xdr:cNvPr>
            <xdr:cNvSpPr txBox="1"/>
          </xdr:nvSpPr>
          <xdr:spPr>
            <a:xfrm>
              <a:off x="6353175" y="13487400"/>
              <a:ext cx="70104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𝑥=𝑙𝑛(𝑛)</a:t>
              </a:r>
              <a:endParaRPr lang="en-US" sz="1100"/>
            </a:p>
          </xdr:txBody>
        </xdr:sp>
      </mc:Fallback>
    </mc:AlternateContent>
    <xdr:clientData/>
  </xdr:oneCellAnchor>
  <xdr:oneCellAnchor>
    <xdr:from>
      <xdr:col>7</xdr:col>
      <xdr:colOff>0</xdr:colOff>
      <xdr:row>63</xdr:row>
      <xdr:rowOff>0</xdr:rowOff>
    </xdr:from>
    <xdr:ext cx="2168769" cy="200025"/>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85509243-327B-41D6-BA9A-778C89F59621}"/>
                </a:ext>
              </a:extLst>
            </xdr:cNvPr>
            <xdr:cNvSpPr txBox="1"/>
          </xdr:nvSpPr>
          <xdr:spPr>
            <a:xfrm>
              <a:off x="6353175" y="14087475"/>
              <a:ext cx="2168769"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l-GR" sz="1100" b="0" i="1">
                        <a:latin typeface="Cambria Math" panose="02040503050406030204" pitchFamily="18" charset="0"/>
                      </a:rPr>
                      <m:t>𝜎</m:t>
                    </m:r>
                    <m:r>
                      <a:rPr lang="en-US" sz="1100" b="0" i="1">
                        <a:latin typeface="Cambria Math" panose="02040503050406030204" pitchFamily="18" charset="0"/>
                      </a:rPr>
                      <m:t>=</m:t>
                    </m:r>
                    <m:sSup>
                      <m:sSupPr>
                        <m:ctrlPr>
                          <a:rPr lang="en-US" sz="1100" b="0" i="1">
                            <a:latin typeface="Cambria Math" panose="02040503050406030204" pitchFamily="18" charset="0"/>
                          </a:rPr>
                        </m:ctrlPr>
                      </m:sSupPr>
                      <m:e>
                        <m:r>
                          <a:rPr lang="en-US" sz="1100" b="0" i="1">
                            <a:latin typeface="Cambria Math" panose="02040503050406030204" pitchFamily="18" charset="0"/>
                          </a:rPr>
                          <m:t>𝑒</m:t>
                        </m:r>
                      </m:e>
                      <m:sup>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−0.4803 −0.082676</m:t>
                            </m:r>
                            <m:r>
                              <a:rPr lang="en-US" sz="1100" b="0" i="1">
                                <a:solidFill>
                                  <a:schemeClr val="tx1"/>
                                </a:solidFill>
                                <a:effectLst/>
                                <a:latin typeface="Cambria Math" panose="02040503050406030204" pitchFamily="18" charset="0"/>
                                <a:ea typeface="+mn-ea"/>
                                <a:cs typeface="+mn-cs"/>
                              </a:rPr>
                              <m:t>𝑥</m:t>
                            </m:r>
                            <m:r>
                              <a:rPr lang="en-US" sz="1100" b="0" i="1">
                                <a:solidFill>
                                  <a:schemeClr val="tx1"/>
                                </a:solidFill>
                                <a:effectLst/>
                                <a:latin typeface="Cambria Math" panose="02040503050406030204" pitchFamily="18" charset="0"/>
                                <a:ea typeface="+mn-ea"/>
                                <a:cs typeface="+mn-cs"/>
                              </a:rPr>
                              <m:t>+0.0030302</m:t>
                            </m:r>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𝑥</m:t>
                                </m:r>
                              </m:e>
                              <m:sup>
                                <m:r>
                                  <a:rPr lang="en-US" sz="1100" b="0" i="1">
                                    <a:solidFill>
                                      <a:schemeClr val="tx1"/>
                                    </a:solidFill>
                                    <a:effectLst/>
                                    <a:latin typeface="Cambria Math" panose="02040503050406030204" pitchFamily="18" charset="0"/>
                                    <a:ea typeface="+mn-ea"/>
                                    <a:cs typeface="+mn-cs"/>
                                  </a:rPr>
                                  <m:t>2</m:t>
                                </m:r>
                              </m:sup>
                            </m:sSup>
                          </m:e>
                        </m:d>
                      </m:sup>
                    </m:sSup>
                  </m:oMath>
                </m:oMathPara>
              </a14:m>
              <a:endParaRPr lang="en-US" sz="1100"/>
            </a:p>
          </xdr:txBody>
        </xdr:sp>
      </mc:Choice>
      <mc:Fallback xmlns="">
        <xdr:sp macro="" textlink="">
          <xdr:nvSpPr>
            <xdr:cNvPr id="16" name="TextBox 15">
              <a:extLst>
                <a:ext uri="{FF2B5EF4-FFF2-40B4-BE49-F238E27FC236}">
                  <a16:creationId xmlns:a16="http://schemas.microsoft.com/office/drawing/2014/main" id="{85509243-327B-41D6-BA9A-778C89F59621}"/>
                </a:ext>
              </a:extLst>
            </xdr:cNvPr>
            <xdr:cNvSpPr txBox="1"/>
          </xdr:nvSpPr>
          <xdr:spPr>
            <a:xfrm>
              <a:off x="6353175" y="14087475"/>
              <a:ext cx="2168769"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a:t>
              </a:r>
              <a:r>
                <a:rPr lang="el-GR" sz="1100" b="0" i="0">
                  <a:latin typeface="Cambria Math" panose="02040503050406030204" pitchFamily="18" charset="0"/>
                </a:rPr>
                <a:t>𝜎</a:t>
              </a:r>
              <a:r>
                <a:rPr lang="en-US" sz="1100" b="0" i="0">
                  <a:latin typeface="Cambria Math" panose="02040503050406030204" pitchFamily="18" charset="0"/>
                </a:rPr>
                <a:t>=𝑒^(</a:t>
              </a:r>
              <a:r>
                <a:rPr lang="en-US" sz="1100" b="0" i="0">
                  <a:solidFill>
                    <a:schemeClr val="tx1"/>
                  </a:solidFill>
                  <a:effectLst/>
                  <a:latin typeface="Cambria Math" panose="02040503050406030204" pitchFamily="18" charset="0"/>
                  <a:ea typeface="+mn-ea"/>
                  <a:cs typeface="+mn-cs"/>
                </a:rPr>
                <a:t>(−0.4803 −0.082676𝑥+0.0030302𝑥^2 ) )</a:t>
              </a:r>
              <a:endParaRPr lang="en-US" sz="1100"/>
            </a:p>
          </xdr:txBody>
        </xdr:sp>
      </mc:Fallback>
    </mc:AlternateContent>
    <xdr:clientData/>
  </xdr:oneCellAnchor>
  <xdr:oneCellAnchor>
    <xdr:from>
      <xdr:col>7</xdr:col>
      <xdr:colOff>0</xdr:colOff>
      <xdr:row>62</xdr:row>
      <xdr:rowOff>0</xdr:rowOff>
    </xdr:from>
    <xdr:ext cx="3505200" cy="2000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CAE057AD-4B34-4F2E-925B-991A45225993}"/>
                </a:ext>
              </a:extLst>
            </xdr:cNvPr>
            <xdr:cNvSpPr txBox="1"/>
          </xdr:nvSpPr>
          <xdr:spPr>
            <a:xfrm>
              <a:off x="6353175" y="13887450"/>
              <a:ext cx="350520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µ=−1.5861 −0.31082</m:t>
                    </m:r>
                    <m:r>
                      <a:rPr lang="en-US" sz="1100" b="0" i="1">
                        <a:latin typeface="Cambria Math" panose="02040503050406030204" pitchFamily="18" charset="0"/>
                      </a:rPr>
                      <m:t>𝑥</m:t>
                    </m:r>
                    <m:r>
                      <a:rPr lang="en-US" sz="1100" b="0" i="1">
                        <a:latin typeface="Cambria Math" panose="02040503050406030204" pitchFamily="18" charset="0"/>
                      </a:rPr>
                      <m:t>−0.083751</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2</m:t>
                        </m:r>
                      </m:sup>
                    </m:sSup>
                    <m:r>
                      <a:rPr lang="en-US" sz="1100" b="0" i="1">
                        <a:latin typeface="Cambria Math" panose="02040503050406030204" pitchFamily="18" charset="0"/>
                      </a:rPr>
                      <m:t>+0.0038915</m:t>
                    </m:r>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3</m:t>
                        </m:r>
                      </m:sup>
                    </m:sSup>
                  </m:oMath>
                </m:oMathPara>
              </a14:m>
              <a:endParaRPr lang="en-US" sz="1100"/>
            </a:p>
          </xdr:txBody>
        </xdr:sp>
      </mc:Choice>
      <mc:Fallback xmlns="">
        <xdr:sp macro="" textlink="">
          <xdr:nvSpPr>
            <xdr:cNvPr id="17" name="TextBox 16">
              <a:extLst>
                <a:ext uri="{FF2B5EF4-FFF2-40B4-BE49-F238E27FC236}">
                  <a16:creationId xmlns:a16="http://schemas.microsoft.com/office/drawing/2014/main" id="{CAE057AD-4B34-4F2E-925B-991A45225993}"/>
                </a:ext>
              </a:extLst>
            </xdr:cNvPr>
            <xdr:cNvSpPr txBox="1"/>
          </xdr:nvSpPr>
          <xdr:spPr>
            <a:xfrm>
              <a:off x="6353175" y="13887450"/>
              <a:ext cx="3505200" cy="20002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µ=−1.5861 −0.31082𝑥−0.083751𝑥^2+0.0038915𝑥^3</a:t>
              </a:r>
              <a:endParaRPr lang="en-US" sz="1100"/>
            </a:p>
          </xdr:txBody>
        </xdr:sp>
      </mc:Fallback>
    </mc:AlternateContent>
    <xdr:clientData/>
  </xdr:oneCellAnchor>
  <xdr:oneCellAnchor>
    <xdr:from>
      <xdr:col>7</xdr:col>
      <xdr:colOff>0</xdr:colOff>
      <xdr:row>64</xdr:row>
      <xdr:rowOff>0</xdr:rowOff>
    </xdr:from>
    <xdr:ext cx="899160" cy="400050"/>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DF650185-84DB-4E7D-B57A-7797DB8DF368}"/>
                </a:ext>
              </a:extLst>
            </xdr:cNvPr>
            <xdr:cNvSpPr txBox="1"/>
          </xdr:nvSpPr>
          <xdr:spPr>
            <a:xfrm>
              <a:off x="6353175" y="14287500"/>
              <a:ext cx="899160" cy="4000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𝑧</m:t>
                    </m:r>
                    <m:r>
                      <a:rPr lang="en-US" sz="1100" b="0" i="1">
                        <a:latin typeface="Cambria Math" panose="02040503050406030204" pitchFamily="18" charset="0"/>
                      </a:rPr>
                      <m:t>=</m:t>
                    </m:r>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𝑤</m:t>
                            </m:r>
                            <m:r>
                              <a:rPr lang="en-US" sz="1100" b="0" i="1">
                                <a:latin typeface="Cambria Math" panose="02040503050406030204" pitchFamily="18" charset="0"/>
                              </a:rPr>
                              <m:t>−µ</m:t>
                            </m:r>
                          </m:e>
                        </m:d>
                      </m:num>
                      <m:den>
                        <m:r>
                          <a:rPr lang="el-GR" sz="1100" b="0" i="1">
                            <a:latin typeface="Cambria Math" panose="02040503050406030204" pitchFamily="18" charset="0"/>
                          </a:rPr>
                          <m:t>𝜎</m:t>
                        </m:r>
                      </m:den>
                    </m:f>
                  </m:oMath>
                </m:oMathPara>
              </a14:m>
              <a:endParaRPr lang="en-US" sz="1100"/>
            </a:p>
          </xdr:txBody>
        </xdr:sp>
      </mc:Choice>
      <mc:Fallback xmlns="">
        <xdr:sp macro="" textlink="">
          <xdr:nvSpPr>
            <xdr:cNvPr id="18" name="TextBox 17">
              <a:extLst>
                <a:ext uri="{FF2B5EF4-FFF2-40B4-BE49-F238E27FC236}">
                  <a16:creationId xmlns:a16="http://schemas.microsoft.com/office/drawing/2014/main" id="{DF650185-84DB-4E7D-B57A-7797DB8DF368}"/>
                </a:ext>
              </a:extLst>
            </xdr:cNvPr>
            <xdr:cNvSpPr txBox="1"/>
          </xdr:nvSpPr>
          <xdr:spPr>
            <a:xfrm>
              <a:off x="6353175" y="14287500"/>
              <a:ext cx="899160" cy="4000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 𝑧=((𝑤−µ))/</a:t>
              </a:r>
              <a:r>
                <a:rPr lang="el-GR" sz="1100" b="0" i="0">
                  <a:latin typeface="Cambria Math" panose="02040503050406030204" pitchFamily="18" charset="0"/>
                </a:rPr>
                <a:t>𝜎</a:t>
              </a:r>
              <a:endParaRPr lang="en-US" sz="1100"/>
            </a:p>
          </xdr:txBody>
        </xdr:sp>
      </mc:Fallback>
    </mc:AlternateContent>
    <xdr:clientData/>
  </xdr:oneCellAnchor>
  <xdr:oneCellAnchor>
    <xdr:from>
      <xdr:col>6</xdr:col>
      <xdr:colOff>876298</xdr:colOff>
      <xdr:row>41</xdr:row>
      <xdr:rowOff>0</xdr:rowOff>
    </xdr:from>
    <xdr:ext cx="3048001" cy="40005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213B4E76-1C98-4AFB-A06B-64220F912B0A}"/>
                </a:ext>
              </a:extLst>
            </xdr:cNvPr>
            <xdr:cNvSpPr txBox="1"/>
          </xdr:nvSpPr>
          <xdr:spPr>
            <a:xfrm>
              <a:off x="7033258" y="9898380"/>
              <a:ext cx="3048001"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
                  </m:oMathParaPr>
                  <m:oMath xmlns:m="http://schemas.openxmlformats.org/officeDocument/2006/math">
                    <m:r>
                      <a:rPr lang="en-US" sz="1100" b="0" i="1">
                        <a:latin typeface="Cambria Math" panose="02040503050406030204" pitchFamily="18" charset="0"/>
                      </a:rPr>
                      <m:t>𝑝</m:t>
                    </m:r>
                    <m:r>
                      <a:rPr lang="en-US" sz="1100" b="0" i="1">
                        <a:latin typeface="Cambria Math" panose="02040503050406030204" pitchFamily="18" charset="0"/>
                      </a:rPr>
                      <m:t>−</m:t>
                    </m:r>
                    <m:r>
                      <a:rPr lang="en-US" sz="1100" b="0" i="1">
                        <a:latin typeface="Cambria Math" panose="02040503050406030204" pitchFamily="18" charset="0"/>
                      </a:rPr>
                      <m:t>𝑣𝑎𝑙𝑢𝑒</m:t>
                    </m:r>
                    <m:r>
                      <a:rPr lang="en-US" sz="1100" b="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6</m:t>
                        </m:r>
                      </m:num>
                      <m:den>
                        <m:r>
                          <a:rPr lang="en-US" sz="1100" i="1">
                            <a:latin typeface="Cambria Math" panose="02040503050406030204" pitchFamily="18" charset="0"/>
                            <a:ea typeface="Cambria Math" panose="02040503050406030204" pitchFamily="18" charset="0"/>
                          </a:rPr>
                          <m:t>𝜋</m:t>
                        </m:r>
                      </m:den>
                    </m:f>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func>
                              <m:funcPr>
                                <m:ctrlPr>
                                  <a:rPr lang="en-US" sz="1100" b="0" i="1">
                                    <a:solidFill>
                                      <a:schemeClr val="tx1"/>
                                    </a:solidFill>
                                    <a:effectLst/>
                                    <a:latin typeface="Cambria Math" panose="02040503050406030204" pitchFamily="18" charset="0"/>
                                    <a:ea typeface="+mn-ea"/>
                                    <a:cs typeface="+mn-cs"/>
                                  </a:rPr>
                                </m:ctrlPr>
                              </m:funcPr>
                              <m:fName>
                                <m:sSup>
                                  <m:sSupPr>
                                    <m:ctrlPr>
                                      <a:rPr lang="en-US" sz="1100" b="0" i="1">
                                        <a:solidFill>
                                          <a:schemeClr val="tx1"/>
                                        </a:solidFill>
                                        <a:effectLst/>
                                        <a:latin typeface="Cambria Math" panose="02040503050406030204" pitchFamily="18" charset="0"/>
                                        <a:ea typeface="+mn-ea"/>
                                        <a:cs typeface="+mn-cs"/>
                                      </a:rPr>
                                    </m:ctrlPr>
                                  </m:sSupPr>
                                  <m:e>
                                    <m:r>
                                      <m:rPr>
                                        <m:sty m:val="p"/>
                                      </m:rPr>
                                      <a:rPr lang="en-US" sz="1100" b="0" i="0">
                                        <a:solidFill>
                                          <a:schemeClr val="tx1"/>
                                        </a:solidFill>
                                        <a:effectLst/>
                                        <a:latin typeface="Cambria Math" panose="02040503050406030204" pitchFamily="18" charset="0"/>
                                        <a:ea typeface="+mn-ea"/>
                                        <a:cs typeface="+mn-cs"/>
                                      </a:rPr>
                                      <m:t>sin</m:t>
                                    </m:r>
                                  </m:e>
                                  <m:sup>
                                    <m:r>
                                      <a:rPr lang="en-US" sz="1100" b="0" i="1">
                                        <a:solidFill>
                                          <a:schemeClr val="tx1"/>
                                        </a:solidFill>
                                        <a:effectLst/>
                                        <a:latin typeface="Cambria Math" panose="02040503050406030204" pitchFamily="18" charset="0"/>
                                        <a:ea typeface="+mn-ea"/>
                                        <a:cs typeface="+mn-cs"/>
                                      </a:rPr>
                                      <m:t>−1</m:t>
                                    </m:r>
                                  </m:sup>
                                </m:sSup>
                              </m:fName>
                              <m:e>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𝑊</m:t>
                                    </m:r>
                                  </m:e>
                                  <m:sup>
                                    <m:r>
                                      <a:rPr lang="en-US" sz="1100" b="0" i="1">
                                        <a:solidFill>
                                          <a:schemeClr val="tx1"/>
                                        </a:solidFill>
                                        <a:effectLst/>
                                        <a:latin typeface="Cambria Math" panose="02040503050406030204" pitchFamily="18" charset="0"/>
                                        <a:ea typeface="+mn-ea"/>
                                        <a:cs typeface="+mn-cs"/>
                                      </a:rPr>
                                      <m:t>0.5</m:t>
                                    </m:r>
                                  </m:sup>
                                </m:sSup>
                              </m:e>
                            </m:func>
                          </m:e>
                        </m:d>
                        <m:r>
                          <a:rPr lang="en-US" sz="1100" b="0" i="1">
                            <a:solidFill>
                              <a:schemeClr val="tx1"/>
                            </a:solidFill>
                            <a:effectLst/>
                            <a:latin typeface="Cambria Math" panose="02040503050406030204" pitchFamily="18" charset="0"/>
                            <a:ea typeface="+mn-ea"/>
                            <a:cs typeface="+mn-cs"/>
                          </a:rPr>
                          <m:t> − </m:t>
                        </m:r>
                        <m:d>
                          <m:dPr>
                            <m:ctrlPr>
                              <a:rPr lang="en-US" sz="1100" b="0" i="1">
                                <a:solidFill>
                                  <a:schemeClr val="tx1"/>
                                </a:solidFill>
                                <a:effectLst/>
                                <a:latin typeface="Cambria Math" panose="02040503050406030204" pitchFamily="18" charset="0"/>
                                <a:ea typeface="+mn-ea"/>
                                <a:cs typeface="+mn-cs"/>
                              </a:rPr>
                            </m:ctrlPr>
                          </m:dPr>
                          <m:e>
                            <m:func>
                              <m:funcPr>
                                <m:ctrlPr>
                                  <a:rPr lang="en-US" sz="1100" b="0" i="1">
                                    <a:solidFill>
                                      <a:schemeClr val="tx1"/>
                                    </a:solidFill>
                                    <a:effectLst/>
                                    <a:latin typeface="Cambria Math" panose="02040503050406030204" pitchFamily="18" charset="0"/>
                                    <a:ea typeface="+mn-ea"/>
                                    <a:cs typeface="+mn-cs"/>
                                  </a:rPr>
                                </m:ctrlPr>
                              </m:funcPr>
                              <m:fName>
                                <m:sSup>
                                  <m:sSupPr>
                                    <m:ctrlPr>
                                      <a:rPr lang="en-US" sz="1100" b="0" i="1">
                                        <a:solidFill>
                                          <a:schemeClr val="tx1"/>
                                        </a:solidFill>
                                        <a:effectLst/>
                                        <a:latin typeface="Cambria Math" panose="02040503050406030204" pitchFamily="18" charset="0"/>
                                        <a:ea typeface="+mn-ea"/>
                                        <a:cs typeface="+mn-cs"/>
                                      </a:rPr>
                                    </m:ctrlPr>
                                  </m:sSupPr>
                                  <m:e>
                                    <m:r>
                                      <m:rPr>
                                        <m:sty m:val="p"/>
                                      </m:rPr>
                                      <a:rPr lang="en-US" sz="1100" b="0" i="0">
                                        <a:solidFill>
                                          <a:schemeClr val="tx1"/>
                                        </a:solidFill>
                                        <a:effectLst/>
                                        <a:latin typeface="Cambria Math" panose="02040503050406030204" pitchFamily="18" charset="0"/>
                                        <a:ea typeface="+mn-ea"/>
                                        <a:cs typeface="+mn-cs"/>
                                      </a:rPr>
                                      <m:t>sin</m:t>
                                    </m:r>
                                  </m:e>
                                  <m:sup>
                                    <m:r>
                                      <a:rPr lang="en-US" sz="1100" b="0" i="1">
                                        <a:solidFill>
                                          <a:schemeClr val="tx1"/>
                                        </a:solidFill>
                                        <a:effectLst/>
                                        <a:latin typeface="Cambria Math" panose="02040503050406030204" pitchFamily="18" charset="0"/>
                                        <a:ea typeface="+mn-ea"/>
                                        <a:cs typeface="+mn-cs"/>
                                      </a:rPr>
                                      <m:t>−1</m:t>
                                    </m:r>
                                  </m:sup>
                                </m:sSup>
                              </m:fName>
                              <m:e>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0.75</m:t>
                                    </m:r>
                                  </m:e>
                                  <m:sup>
                                    <m:r>
                                      <a:rPr lang="en-US" sz="1100" b="0" i="1">
                                        <a:solidFill>
                                          <a:schemeClr val="tx1"/>
                                        </a:solidFill>
                                        <a:effectLst/>
                                        <a:latin typeface="Cambria Math" panose="02040503050406030204" pitchFamily="18" charset="0"/>
                                        <a:ea typeface="+mn-ea"/>
                                        <a:cs typeface="+mn-cs"/>
                                      </a:rPr>
                                      <m:t>0.5</m:t>
                                    </m:r>
                                  </m:sup>
                                </m:sSup>
                              </m:e>
                            </m:func>
                          </m:e>
                        </m:d>
                      </m:e>
                    </m:d>
                  </m:oMath>
                </m:oMathPara>
              </a14:m>
              <a:endParaRPr lang="en-US" sz="1100"/>
            </a:p>
          </xdr:txBody>
        </xdr:sp>
      </mc:Choice>
      <mc:Fallback xmlns="">
        <xdr:sp macro="" textlink="">
          <xdr:nvSpPr>
            <xdr:cNvPr id="19" name="TextBox 18">
              <a:extLst>
                <a:ext uri="{FF2B5EF4-FFF2-40B4-BE49-F238E27FC236}">
                  <a16:creationId xmlns:a16="http://schemas.microsoft.com/office/drawing/2014/main" id="{213B4E76-1C98-4AFB-A06B-64220F912B0A}"/>
                </a:ext>
              </a:extLst>
            </xdr:cNvPr>
            <xdr:cNvSpPr txBox="1"/>
          </xdr:nvSpPr>
          <xdr:spPr>
            <a:xfrm>
              <a:off x="7033258" y="9898380"/>
              <a:ext cx="3048001"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𝑝−𝑣𝑎𝑙𝑢𝑒=6/</a:t>
              </a:r>
              <a:r>
                <a:rPr lang="en-US" sz="1100" i="0">
                  <a:latin typeface="Cambria Math" panose="02040503050406030204" pitchFamily="18" charset="0"/>
                  <a:ea typeface="Cambria Math" panose="02040503050406030204" pitchFamily="18" charset="0"/>
                </a:rPr>
                <a:t>𝜋×</a:t>
              </a:r>
              <a:r>
                <a:rPr lang="en-US" sz="1100" b="0" i="0">
                  <a:latin typeface="Cambria Math" panose="02040503050406030204" pitchFamily="18" charset="0"/>
                  <a:ea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(sin^(−1)⁡〖𝑊^0.5 〗 )  − (sin^(−1)⁡〖〖0.75〗^0.5 〗 )}</a:t>
              </a:r>
              <a:endParaRPr lang="en-US" sz="1100"/>
            </a:p>
          </xdr:txBody>
        </xdr:sp>
      </mc:Fallback>
    </mc:AlternateContent>
    <xdr:clientData/>
  </xdr:oneCellAnchor>
  <xdr:oneCellAnchor>
    <xdr:from>
      <xdr:col>6</xdr:col>
      <xdr:colOff>876299</xdr:colOff>
      <xdr:row>54</xdr:row>
      <xdr:rowOff>0</xdr:rowOff>
    </xdr:from>
    <xdr:ext cx="2371725" cy="200025"/>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5DBDD8D1-A6BC-402E-B32C-A2CA6CE5515D}"/>
                </a:ext>
              </a:extLst>
            </xdr:cNvPr>
            <xdr:cNvSpPr txBox="1"/>
          </xdr:nvSpPr>
          <xdr:spPr>
            <a:xfrm>
              <a:off x="6353174" y="12287250"/>
              <a:ext cx="23717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𝑝</m:t>
                    </m:r>
                    <m:r>
                      <a:rPr lang="en-US" sz="1100" b="0" i="1">
                        <a:latin typeface="Cambria Math" panose="02040503050406030204" pitchFamily="18" charset="0"/>
                      </a:rPr>
                      <m:t>−</m:t>
                    </m:r>
                    <m:r>
                      <a:rPr lang="en-US" sz="1100" b="0" i="1">
                        <a:latin typeface="Cambria Math" panose="02040503050406030204" pitchFamily="18" charset="0"/>
                      </a:rPr>
                      <m:t>𝑣𝑎𝑙𝑢𝑒</m:t>
                    </m:r>
                    <m:r>
                      <a:rPr lang="en-US" sz="1100" b="0" i="1">
                        <a:latin typeface="Cambria Math" panose="02040503050406030204" pitchFamily="18" charset="0"/>
                      </a:rPr>
                      <m:t>=1 −</m:t>
                    </m:r>
                    <m:r>
                      <a:rPr lang="en-US" sz="1100" b="0" i="1">
                        <a:latin typeface="Cambria Math" panose="02040503050406030204" pitchFamily="18" charset="0"/>
                      </a:rPr>
                      <m:t>𝑁𝑂𝑅𝑀</m:t>
                    </m:r>
                    <m:r>
                      <a:rPr lang="en-US" sz="1100" b="0" i="1">
                        <a:latin typeface="Cambria Math" panose="02040503050406030204" pitchFamily="18" charset="0"/>
                      </a:rPr>
                      <m:t>.</m:t>
                    </m:r>
                    <m:r>
                      <a:rPr lang="en-US" sz="1100" b="0" i="1">
                        <a:latin typeface="Cambria Math" panose="02040503050406030204" pitchFamily="18" charset="0"/>
                      </a:rPr>
                      <m:t>𝑆</m:t>
                    </m:r>
                    <m:r>
                      <a:rPr lang="en-US" sz="1100" b="0" i="1">
                        <a:latin typeface="Cambria Math" panose="02040503050406030204" pitchFamily="18" charset="0"/>
                      </a:rPr>
                      <m:t>.</m:t>
                    </m:r>
                    <m:r>
                      <a:rPr lang="en-US" sz="1100" b="0" i="1">
                        <a:latin typeface="Cambria Math" panose="02040503050406030204" pitchFamily="18" charset="0"/>
                      </a:rPr>
                      <m:t>𝐷𝐼𝑆𝑇</m:t>
                    </m:r>
                    <m:r>
                      <a:rPr lang="en-US" sz="1100" b="0" i="1">
                        <a:latin typeface="Cambria Math" panose="02040503050406030204" pitchFamily="18" charset="0"/>
                      </a:rPr>
                      <m:t>(</m:t>
                    </m:r>
                    <m:r>
                      <a:rPr lang="en-US" sz="1100" b="0" i="1">
                        <a:latin typeface="Cambria Math" panose="02040503050406030204" pitchFamily="18" charset="0"/>
                      </a:rPr>
                      <m:t>𝑧</m:t>
                    </m:r>
                    <m:r>
                      <a:rPr lang="en-US" sz="1100" b="0" i="1">
                        <a:latin typeface="Cambria Math" panose="02040503050406030204" pitchFamily="18" charset="0"/>
                      </a:rPr>
                      <m:t>)</m:t>
                    </m:r>
                  </m:oMath>
                </m:oMathPara>
              </a14:m>
              <a:endParaRPr lang="en-US" sz="1100"/>
            </a:p>
          </xdr:txBody>
        </xdr:sp>
      </mc:Choice>
      <mc:Fallback xmlns="">
        <xdr:sp macro="" textlink="">
          <xdr:nvSpPr>
            <xdr:cNvPr id="20" name="TextBox 19">
              <a:extLst>
                <a:ext uri="{FF2B5EF4-FFF2-40B4-BE49-F238E27FC236}">
                  <a16:creationId xmlns:a16="http://schemas.microsoft.com/office/drawing/2014/main" id="{5DBDD8D1-A6BC-402E-B32C-A2CA6CE5515D}"/>
                </a:ext>
              </a:extLst>
            </xdr:cNvPr>
            <xdr:cNvSpPr txBox="1"/>
          </xdr:nvSpPr>
          <xdr:spPr>
            <a:xfrm>
              <a:off x="6353174" y="12287250"/>
              <a:ext cx="23717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n-US" sz="1100" b="0" i="0">
                  <a:latin typeface="Cambria Math" panose="02040503050406030204" pitchFamily="18" charset="0"/>
                </a:rPr>
                <a:t>𝑝−𝑣𝑎𝑙𝑢𝑒=1 −𝑁𝑂𝑅𝑀.𝑆.𝐷𝐼𝑆𝑇(𝑧)</a:t>
              </a:r>
              <a:endParaRPr lang="en-US" sz="1100"/>
            </a:p>
          </xdr:txBody>
        </xdr:sp>
      </mc:Fallback>
    </mc:AlternateContent>
    <xdr:clientData/>
  </xdr:oneCellAnchor>
  <xdr:oneCellAnchor>
    <xdr:from>
      <xdr:col>7</xdr:col>
      <xdr:colOff>0</xdr:colOff>
      <xdr:row>66</xdr:row>
      <xdr:rowOff>0</xdr:rowOff>
    </xdr:from>
    <xdr:ext cx="2371725" cy="200025"/>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87B09C84-EB5D-4EDC-96E3-977348BC186A}"/>
                </a:ext>
              </a:extLst>
            </xdr:cNvPr>
            <xdr:cNvSpPr txBox="1"/>
          </xdr:nvSpPr>
          <xdr:spPr>
            <a:xfrm>
              <a:off x="6353175" y="14687550"/>
              <a:ext cx="23717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𝑝</m:t>
                    </m:r>
                    <m:r>
                      <a:rPr lang="en-US" sz="1100" b="0" i="1">
                        <a:latin typeface="Cambria Math" panose="02040503050406030204" pitchFamily="18" charset="0"/>
                      </a:rPr>
                      <m:t>−</m:t>
                    </m:r>
                    <m:r>
                      <a:rPr lang="en-US" sz="1100" b="0" i="1">
                        <a:latin typeface="Cambria Math" panose="02040503050406030204" pitchFamily="18" charset="0"/>
                      </a:rPr>
                      <m:t>𝑣𝑎𝑙𝑢𝑒</m:t>
                    </m:r>
                    <m:r>
                      <a:rPr lang="en-US" sz="1100" b="0" i="1">
                        <a:latin typeface="Cambria Math" panose="02040503050406030204" pitchFamily="18" charset="0"/>
                      </a:rPr>
                      <m:t>=1 −</m:t>
                    </m:r>
                    <m:r>
                      <a:rPr lang="en-US" sz="1100" b="0" i="1">
                        <a:latin typeface="Cambria Math" panose="02040503050406030204" pitchFamily="18" charset="0"/>
                      </a:rPr>
                      <m:t>𝑁𝑂𝑅𝑀</m:t>
                    </m:r>
                    <m:r>
                      <a:rPr lang="en-US" sz="1100" b="0" i="1">
                        <a:latin typeface="Cambria Math" panose="02040503050406030204" pitchFamily="18" charset="0"/>
                      </a:rPr>
                      <m:t>.</m:t>
                    </m:r>
                    <m:r>
                      <a:rPr lang="en-US" sz="1100" b="0" i="1">
                        <a:latin typeface="Cambria Math" panose="02040503050406030204" pitchFamily="18" charset="0"/>
                      </a:rPr>
                      <m:t>𝑆</m:t>
                    </m:r>
                    <m:r>
                      <a:rPr lang="en-US" sz="1100" b="0" i="1">
                        <a:latin typeface="Cambria Math" panose="02040503050406030204" pitchFamily="18" charset="0"/>
                      </a:rPr>
                      <m:t>.</m:t>
                    </m:r>
                    <m:r>
                      <a:rPr lang="en-US" sz="1100" b="0" i="1">
                        <a:latin typeface="Cambria Math" panose="02040503050406030204" pitchFamily="18" charset="0"/>
                      </a:rPr>
                      <m:t>𝐷𝐼𝑆𝑇</m:t>
                    </m:r>
                    <m:r>
                      <a:rPr lang="en-US" sz="1100" b="0" i="1">
                        <a:latin typeface="Cambria Math" panose="02040503050406030204" pitchFamily="18" charset="0"/>
                      </a:rPr>
                      <m:t>(</m:t>
                    </m:r>
                    <m:r>
                      <a:rPr lang="en-US" sz="1100" b="0" i="1">
                        <a:latin typeface="Cambria Math" panose="02040503050406030204" pitchFamily="18" charset="0"/>
                      </a:rPr>
                      <m:t>𝑧</m:t>
                    </m:r>
                    <m:r>
                      <a:rPr lang="en-US" sz="1100" b="0" i="1">
                        <a:latin typeface="Cambria Math" panose="02040503050406030204" pitchFamily="18" charset="0"/>
                      </a:rPr>
                      <m:t>)</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87B09C84-EB5D-4EDC-96E3-977348BC186A}"/>
                </a:ext>
              </a:extLst>
            </xdr:cNvPr>
            <xdr:cNvSpPr txBox="1"/>
          </xdr:nvSpPr>
          <xdr:spPr>
            <a:xfrm>
              <a:off x="6353175" y="14687550"/>
              <a:ext cx="23717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n-US" sz="1100" b="0" i="0">
                  <a:latin typeface="Cambria Math" panose="02040503050406030204" pitchFamily="18" charset="0"/>
                </a:rPr>
                <a:t>𝑝−𝑣𝑎𝑙𝑢𝑒=1 −𝑁𝑂𝑅𝑀.𝑆.𝐷𝐼𝑆𝑇(𝑧)</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645C-EEF3-45E9-8A2F-FEF876CEF021}">
  <sheetPr>
    <tabColor theme="2"/>
  </sheetPr>
  <dimension ref="A1:XFD3"/>
  <sheetViews>
    <sheetView showGridLines="0" showRowColHeaders="0" workbookViewId="0"/>
  </sheetViews>
  <sheetFormatPr defaultColWidth="0" defaultRowHeight="14.25" zeroHeight="1" x14ac:dyDescent="0.2"/>
  <cols>
    <col min="1" max="23" width="9.140625" style="6" customWidth="1"/>
    <col min="24" max="16383" width="8.85546875" style="6" hidden="1"/>
    <col min="16384" max="16384" width="4.140625" style="6" customWidth="1"/>
  </cols>
  <sheetData>
    <row r="1" spans="1:23 16384:16384" x14ac:dyDescent="0.2">
      <c r="A1" s="127" t="s">
        <v>108</v>
      </c>
      <c r="B1" s="128"/>
      <c r="C1" s="128"/>
      <c r="D1" s="128"/>
      <c r="E1" s="128"/>
      <c r="F1" s="128"/>
      <c r="G1" s="128"/>
      <c r="H1" s="128"/>
      <c r="I1" s="128"/>
      <c r="J1" s="128"/>
      <c r="K1" s="128"/>
      <c r="L1" s="128"/>
      <c r="M1" s="128"/>
      <c r="N1" s="128"/>
      <c r="O1" s="128"/>
      <c r="P1" s="128"/>
      <c r="Q1" s="128"/>
      <c r="R1" s="128"/>
      <c r="S1" s="128"/>
      <c r="T1" s="128"/>
      <c r="U1" s="128"/>
      <c r="V1" s="128"/>
      <c r="W1" s="128"/>
      <c r="XFD1" s="131"/>
    </row>
    <row r="2" spans="1:23 16384:16384" x14ac:dyDescent="0.2">
      <c r="A2" s="244" t="s">
        <v>117</v>
      </c>
      <c r="B2" s="128"/>
      <c r="C2" s="128"/>
      <c r="D2" s="128"/>
      <c r="E2" s="128"/>
      <c r="F2" s="128"/>
      <c r="G2" s="128"/>
      <c r="H2" s="128"/>
      <c r="I2" s="128"/>
      <c r="J2" s="128"/>
      <c r="K2" s="128"/>
      <c r="L2" s="128"/>
      <c r="M2" s="128"/>
      <c r="N2" s="128"/>
      <c r="O2" s="128"/>
      <c r="P2" s="128"/>
      <c r="Q2" s="128"/>
      <c r="R2" s="128"/>
      <c r="S2" s="128"/>
      <c r="T2" s="128"/>
      <c r="U2" s="128"/>
      <c r="V2" s="128"/>
      <c r="W2" s="128"/>
      <c r="XFD2" s="132"/>
    </row>
    <row r="3" spans="1:23 16384:16384" x14ac:dyDescent="0.2">
      <c r="A3" s="129" t="s">
        <v>107</v>
      </c>
      <c r="B3" s="128"/>
      <c r="C3" s="128"/>
      <c r="D3" s="128"/>
      <c r="E3" s="128"/>
      <c r="F3" s="128"/>
      <c r="G3" s="128"/>
      <c r="H3" s="128"/>
      <c r="I3" s="128"/>
      <c r="J3" s="128"/>
      <c r="K3" s="128"/>
      <c r="L3" s="128"/>
      <c r="M3" s="128"/>
      <c r="N3" s="128"/>
      <c r="O3" s="128"/>
      <c r="P3" s="128"/>
      <c r="Q3" s="128"/>
      <c r="R3" s="128"/>
      <c r="S3" s="128"/>
      <c r="T3" s="128"/>
      <c r="U3" s="128"/>
      <c r="V3" s="128"/>
      <c r="W3" s="128"/>
      <c r="XFD3" s="132"/>
    </row>
  </sheetData>
  <sheetProtection algorithmName="SHA-512" hashValue="ezXg0BeiIS7CA5UI20AkNJMFJD4AkeWzxwLn776EbPMq2NqvIbrs/CiUNIGyOlKch5drdfPL5Wql/cZhASmIUg==" saltValue="Dp9zu9/keNUgrwJuMPgRX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51701-E832-4A7B-A69E-E0B3C77A1C73}">
  <sheetPr>
    <tabColor theme="9" tint="0.79998168889431442"/>
  </sheetPr>
  <dimension ref="A1:V1048573"/>
  <sheetViews>
    <sheetView showGridLines="0" showRowColHeaders="0" tabSelected="1" zoomScale="150" zoomScaleNormal="150" workbookViewId="0">
      <pane ySplit="9435" topLeftCell="A228"/>
      <selection activeCell="B2" sqref="B2:G2"/>
      <selection pane="bottomLeft" activeCell="A229" sqref="A229:D229"/>
    </sheetView>
  </sheetViews>
  <sheetFormatPr defaultColWidth="0" defaultRowHeight="12.75" customHeight="1" zeroHeight="1" x14ac:dyDescent="0.25"/>
  <cols>
    <col min="1" max="1" width="8.85546875" style="85" customWidth="1"/>
    <col min="2" max="2" width="11.140625" style="102" customWidth="1"/>
    <col min="3" max="4" width="11.140625" style="85" customWidth="1"/>
    <col min="5" max="6" width="5.28515625" style="85" customWidth="1"/>
    <col min="7" max="7" width="8.85546875" style="85" customWidth="1"/>
    <col min="8" max="10" width="11.140625" style="85" customWidth="1"/>
    <col min="11" max="11" width="0.28515625" style="101" customWidth="1"/>
    <col min="12" max="12" width="9.140625" style="85" hidden="1" customWidth="1"/>
    <col min="13" max="22" width="0" style="85" hidden="1" customWidth="1"/>
    <col min="23" max="16384" width="9.140625" style="85" hidden="1"/>
  </cols>
  <sheetData>
    <row r="1" spans="1:22" ht="15" customHeight="1" x14ac:dyDescent="0.25">
      <c r="A1" s="289" t="s">
        <v>184</v>
      </c>
      <c r="B1" s="289"/>
      <c r="C1" s="289"/>
      <c r="D1" s="289"/>
      <c r="E1" s="289"/>
      <c r="F1" s="289"/>
      <c r="G1" s="289"/>
      <c r="H1" s="289"/>
      <c r="I1" s="289"/>
      <c r="J1" s="289"/>
      <c r="K1" s="84"/>
    </row>
    <row r="2" spans="1:22" ht="12.75" customHeight="1" x14ac:dyDescent="0.25">
      <c r="A2" s="263" t="s">
        <v>152</v>
      </c>
      <c r="B2" s="290"/>
      <c r="C2" s="290"/>
      <c r="D2" s="290"/>
      <c r="E2" s="290"/>
      <c r="F2" s="290"/>
      <c r="G2" s="290"/>
      <c r="H2" s="57"/>
      <c r="I2" s="57"/>
      <c r="J2" s="56"/>
      <c r="K2" s="86"/>
    </row>
    <row r="3" spans="1:22" ht="12.75" customHeight="1" x14ac:dyDescent="0.25">
      <c r="A3" s="263" t="s">
        <v>153</v>
      </c>
      <c r="B3" s="268"/>
      <c r="C3" s="265"/>
      <c r="D3" s="265"/>
      <c r="E3" s="56"/>
      <c r="F3" s="56"/>
      <c r="G3" s="56"/>
      <c r="H3" s="56"/>
      <c r="I3" s="56"/>
      <c r="J3" s="56"/>
      <c r="K3" s="87" t="s">
        <v>47</v>
      </c>
    </row>
    <row r="4" spans="1:22" ht="12.75" customHeight="1" x14ac:dyDescent="0.25">
      <c r="A4" s="263" t="s">
        <v>154</v>
      </c>
      <c r="B4" s="268"/>
      <c r="C4" s="266"/>
      <c r="D4" s="266"/>
      <c r="E4" s="56"/>
      <c r="F4" s="56"/>
      <c r="G4" s="56"/>
      <c r="H4" s="56"/>
      <c r="I4" s="56"/>
      <c r="J4" s="56"/>
      <c r="K4" s="88"/>
    </row>
    <row r="5" spans="1:22" ht="12.75" customHeight="1" x14ac:dyDescent="0.25">
      <c r="A5" s="264" t="s">
        <v>155</v>
      </c>
      <c r="B5" s="268"/>
      <c r="C5" s="267"/>
      <c r="D5" s="288"/>
      <c r="E5" s="59"/>
      <c r="F5" s="59"/>
      <c r="G5" s="59"/>
      <c r="H5" s="59"/>
      <c r="I5" s="59"/>
      <c r="J5" s="59"/>
      <c r="K5" s="88"/>
    </row>
    <row r="6" spans="1:22" ht="12.75" customHeight="1" x14ac:dyDescent="0.25">
      <c r="A6" s="58"/>
      <c r="B6" s="58"/>
      <c r="C6" s="58"/>
      <c r="D6" s="60"/>
      <c r="E6" s="60"/>
      <c r="F6" s="60"/>
      <c r="G6" s="60"/>
      <c r="H6" s="60"/>
      <c r="I6" s="58"/>
      <c r="J6" s="58"/>
      <c r="K6" s="86"/>
    </row>
    <row r="7" spans="1:22" ht="12.75" customHeight="1" x14ac:dyDescent="0.25">
      <c r="A7" s="60"/>
      <c r="B7" s="61" t="str">
        <f>IF($D$9&lt;=3,"",IF($D$9&gt;=25,"Generalized ESD Test (Rosner's)","Extreme Value Test (Dixon's)"))</f>
        <v/>
      </c>
      <c r="C7" s="61"/>
      <c r="D7" s="61"/>
      <c r="E7" s="261"/>
      <c r="F7" s="61"/>
      <c r="G7" s="60"/>
      <c r="H7" s="61" t="str">
        <f>IF($J$9&lt;=3,"",IF($J$9&gt;=25,"Generalized ESD Test (Rosner's)","Extreme Value Test (Dixon's)"))</f>
        <v/>
      </c>
      <c r="I7" s="61"/>
      <c r="J7" s="61"/>
      <c r="K7" s="88"/>
      <c r="N7" s="89"/>
      <c r="O7" s="90"/>
      <c r="P7" s="90"/>
      <c r="S7" s="91"/>
      <c r="V7" s="89"/>
    </row>
    <row r="8" spans="1:22" ht="12.75" customHeight="1" x14ac:dyDescent="0.25">
      <c r="A8" s="60"/>
      <c r="B8" s="58" t="s">
        <v>106</v>
      </c>
      <c r="C8" s="58"/>
      <c r="D8" s="62" t="str">
        <f>IF($D$9&lt;=3,"-",IF($D$9&lt;8,0.01,0.05))</f>
        <v>-</v>
      </c>
      <c r="E8" s="262"/>
      <c r="F8" s="63"/>
      <c r="G8" s="60"/>
      <c r="H8" s="58" t="s">
        <v>106</v>
      </c>
      <c r="I8" s="60"/>
      <c r="J8" s="62" t="str">
        <f>IF($J$9&lt;=3,"-",IF($J$9&lt;8,0.01,0.05))</f>
        <v>-</v>
      </c>
      <c r="K8" s="88"/>
      <c r="N8" s="89"/>
      <c r="O8" s="90"/>
      <c r="R8" s="89"/>
      <c r="S8" s="91"/>
      <c r="V8" s="89"/>
    </row>
    <row r="9" spans="1:22" ht="12.75" customHeight="1" x14ac:dyDescent="0.25">
      <c r="A9" s="60"/>
      <c r="B9" s="58" t="s">
        <v>96</v>
      </c>
      <c r="C9" s="58"/>
      <c r="D9" s="64">
        <f>COUNT(_xlfn.ANCHORARRAY('Data Sorting (COD)'!$B$2))</f>
        <v>0</v>
      </c>
      <c r="E9" s="262" t="str" cm="1">
        <f t="array" aca="1" ref="E9" ca="1">_xlfn.SWITCH(MONTH(TODAY())&gt;6,TRUE,YEAR(TODAY())-3&amp;" - "&amp;YEAR(TODAY())-2,FALSE,YEAR(TODAY())-4&amp;" - "&amp;YEAR(TODAY())-3)</f>
        <v>2021 - 2022</v>
      </c>
      <c r="F9" s="65"/>
      <c r="G9" s="60"/>
      <c r="H9" s="58" t="s">
        <v>97</v>
      </c>
      <c r="I9" s="60"/>
      <c r="J9" s="64">
        <f>COUNT(_xlfn.ANCHORARRAY('Data Sorting (TSS)'!$B$2))</f>
        <v>0</v>
      </c>
      <c r="K9" s="88"/>
      <c r="N9" s="89"/>
      <c r="O9" s="90"/>
      <c r="S9" s="91"/>
      <c r="V9" s="89"/>
    </row>
    <row r="10" spans="1:22" ht="12.75" customHeight="1" x14ac:dyDescent="0.25">
      <c r="A10" s="66"/>
      <c r="B10" s="67" t="s">
        <v>116</v>
      </c>
      <c r="C10" s="68"/>
      <c r="D10" s="64">
        <f>IF($D$9&lt;3,0,COUNT(_xlfn.ANCHORARRAY('Data Sorting (COD)'!$A$2))-COUNT(_xlfn.ANCHORARRAY('Data Sorting (COD)'!$M$2)))</f>
        <v>0</v>
      </c>
      <c r="E10" s="262" t="str" cm="1">
        <f t="array" aca="1" ref="E10" ca="1">_xlfn.SWITCH(MONTH(TODAY())&gt;6,TRUE,YEAR(TODAY())-2&amp;" - "&amp;YEAR(TODAY())-1,FALSE,YEAR(TODAY())-3&amp;" - "&amp;YEAR(TODAY())-2)</f>
        <v>2022 - 2023</v>
      </c>
      <c r="F10" s="56"/>
      <c r="G10" s="56"/>
      <c r="H10" s="67" t="s">
        <v>116</v>
      </c>
      <c r="I10" s="68"/>
      <c r="J10" s="64">
        <f>IF($J$9&lt;3,0,COUNT(_xlfn.ANCHORARRAY('Data Sorting (TSS)'!$A$2))-COUNT(_xlfn.ANCHORARRAY('Data Sorting (TSS)'!$M$2)))</f>
        <v>0</v>
      </c>
      <c r="K10" s="92"/>
      <c r="N10" s="89"/>
      <c r="O10" s="93"/>
      <c r="S10" s="91"/>
      <c r="V10" s="89"/>
    </row>
    <row r="11" spans="1:22" ht="12.75" customHeight="1" x14ac:dyDescent="0.25">
      <c r="A11" s="291" t="str">
        <f>IF('Normal Plots'!$F$40="NO","Dataset not normally distributed. See the """&amp;"Normal Plots"&amp;""" tab.","")</f>
        <v/>
      </c>
      <c r="B11" s="291"/>
      <c r="C11" s="291"/>
      <c r="D11" s="291"/>
      <c r="E11" s="262" t="str" cm="1">
        <f t="array" aca="1" ref="E11" ca="1">_xlfn.SWITCH(MONTH(TODAY())&gt;6,TRUE,YEAR(TODAY())-1&amp;" - "&amp;YEAR(TODAY()),FALSE,YEAR(TODAY())-2&amp;" - "&amp;YEAR(TODAY())-1)</f>
        <v>2023 - 2024</v>
      </c>
      <c r="F11" s="56"/>
      <c r="G11" s="291" t="str">
        <f>IF('Normal Plots'!$T$40="NO","Dataset not normally distributed. See the """&amp;"Normal Plots"&amp;""" tab.","")</f>
        <v/>
      </c>
      <c r="H11" s="291"/>
      <c r="I11" s="291"/>
      <c r="J11" s="291"/>
      <c r="K11" s="92"/>
      <c r="N11" s="89"/>
      <c r="O11" s="93"/>
      <c r="S11" s="91"/>
      <c r="V11" s="89"/>
    </row>
    <row r="12" spans="1:22" ht="12.75" customHeight="1" x14ac:dyDescent="0.25">
      <c r="A12" s="69" t="s">
        <v>98</v>
      </c>
      <c r="B12" s="71" t="s">
        <v>3</v>
      </c>
      <c r="C12" s="77" t="s">
        <v>1</v>
      </c>
      <c r="D12" s="69" t="s">
        <v>54</v>
      </c>
      <c r="E12" s="59"/>
      <c r="F12" s="59"/>
      <c r="G12" s="70" t="s">
        <v>98</v>
      </c>
      <c r="H12" s="71" t="s">
        <v>3</v>
      </c>
      <c r="I12" s="70" t="s">
        <v>2</v>
      </c>
      <c r="J12" s="69" t="s">
        <v>54</v>
      </c>
      <c r="K12" s="94"/>
      <c r="N12" s="89"/>
      <c r="O12" s="93"/>
      <c r="P12" s="95"/>
      <c r="R12" s="89"/>
      <c r="S12" s="91"/>
    </row>
    <row r="13" spans="1:22" ht="12.75" customHeight="1" x14ac:dyDescent="0.25">
      <c r="A13" s="72" t="str">
        <f>IF(ISNUMBER($C13),SUM($E$13),"")</f>
        <v/>
      </c>
      <c r="B13" s="75"/>
      <c r="C13" s="76"/>
      <c r="D13" s="73" t="str">
        <f>IF(AND(ISNUMBER($A13),$D$9&gt;=4),IF(ISNUMBER(_xlfn.XMATCH($A13,_xlfn.ANCHORARRAY('Data Sorting (COD)'!$M$2),0,1)),"","Outlier"),"")</f>
        <v/>
      </c>
      <c r="E13" s="74">
        <f>IF(ISNUMBER($C13),1,0)</f>
        <v>0</v>
      </c>
      <c r="F13" s="74">
        <f>IF(ISNUMBER($I13),1,0)</f>
        <v>0</v>
      </c>
      <c r="G13" s="72" t="str">
        <f>IF(ISNUMBER($I13),SUM($F$13),"")</f>
        <v/>
      </c>
      <c r="H13" s="75"/>
      <c r="I13" s="76"/>
      <c r="J13" s="72" t="str">
        <f>IF(AND(ISNUMBER($G13),$J$9&gt;=4),IF(ISNUMBER(_xlfn.XMATCH($G13,_xlfn.ANCHORARRAY('Data Sorting (TSS)'!$M$2),0,1)),"","Outlier"),"")</f>
        <v/>
      </c>
      <c r="K13" s="96"/>
      <c r="N13" s="89"/>
      <c r="O13" s="93"/>
      <c r="R13" s="89"/>
      <c r="S13" s="91"/>
      <c r="V13" s="89"/>
    </row>
    <row r="14" spans="1:22" ht="12.75" customHeight="1" x14ac:dyDescent="0.25">
      <c r="A14" s="72" t="str">
        <f>IF(ISNUMBER($C14),SUM($E$13:$E14),"")</f>
        <v/>
      </c>
      <c r="B14" s="75"/>
      <c r="C14" s="76"/>
      <c r="D14" s="73" t="str">
        <f>IF(AND(ISNUMBER($A14),$D$9&gt;=4),IF(ISNUMBER(_xlfn.XMATCH($A14,_xlfn.ANCHORARRAY('Data Sorting (COD)'!$M$2),0,1)),"","Outlier"),"")</f>
        <v/>
      </c>
      <c r="E14" s="74">
        <f>IF(ISNUMBER($C14),1,0)</f>
        <v>0</v>
      </c>
      <c r="F14" s="74">
        <f>IF(ISNUMBER($I14),1,0)</f>
        <v>0</v>
      </c>
      <c r="G14" s="72" t="str">
        <f>IF(ISNUMBER($I14),SUM($F$13:$F14),"")</f>
        <v/>
      </c>
      <c r="H14" s="75"/>
      <c r="I14" s="76"/>
      <c r="J14" s="72" t="str">
        <f>IF(AND(ISNUMBER($G14),$J$9&gt;=4),IF(ISNUMBER(_xlfn.XMATCH($G14,_xlfn.ANCHORARRAY('Data Sorting (TSS)'!$M$2),0,1)),"","Outlier"),"")</f>
        <v/>
      </c>
      <c r="K14" s="96"/>
      <c r="N14" s="89"/>
      <c r="O14" s="93"/>
      <c r="Q14" s="89"/>
      <c r="R14" s="89"/>
      <c r="S14" s="91"/>
      <c r="V14" s="89"/>
    </row>
    <row r="15" spans="1:22" ht="12.75" customHeight="1" x14ac:dyDescent="0.25">
      <c r="A15" s="72" t="str">
        <f>IF(ISNUMBER($C15),SUM($E$13:$E15),"")</f>
        <v/>
      </c>
      <c r="B15" s="75"/>
      <c r="C15" s="76"/>
      <c r="D15" s="73" t="str">
        <f>IF(AND(ISNUMBER($A15),$D$9&gt;=4),IF(ISNUMBER(_xlfn.XMATCH($A15,_xlfn.ANCHORARRAY('Data Sorting (COD)'!$M$2),0,1)),"","Outlier"),"")</f>
        <v/>
      </c>
      <c r="E15" s="74">
        <f>IF(ISNUMBER($C15),1,0)</f>
        <v>0</v>
      </c>
      <c r="F15" s="74">
        <f>IF(ISNUMBER($I15),1,0)</f>
        <v>0</v>
      </c>
      <c r="G15" s="72" t="str">
        <f>IF(ISNUMBER($I15),SUM($F$13:$F15),"")</f>
        <v/>
      </c>
      <c r="H15" s="75"/>
      <c r="I15" s="76"/>
      <c r="J15" s="72" t="str">
        <f>IF(AND(ISNUMBER($G15),$J$9&gt;=4),IF(ISNUMBER(_xlfn.XMATCH($G15,_xlfn.ANCHORARRAY('Data Sorting (TSS)'!$M$2),0,1)),"","Outlier"),"")</f>
        <v/>
      </c>
      <c r="K15" s="96"/>
      <c r="N15" s="89"/>
      <c r="O15" s="93"/>
      <c r="Q15" s="89"/>
      <c r="R15" s="89"/>
      <c r="S15" s="91"/>
      <c r="V15" s="89"/>
    </row>
    <row r="16" spans="1:22" ht="12.75" customHeight="1" x14ac:dyDescent="0.25">
      <c r="A16" s="72" t="str">
        <f>IF(ISNUMBER($C16),SUM($E$13:$E16),"")</f>
        <v/>
      </c>
      <c r="B16" s="75"/>
      <c r="C16" s="76"/>
      <c r="D16" s="73" t="str">
        <f>IF(AND(ISNUMBER($A16),$D$9&gt;=4),IF(ISNUMBER(_xlfn.XMATCH($A16,_xlfn.ANCHORARRAY('Data Sorting (COD)'!$M$2),0,1)),"","Outlier"),"")</f>
        <v/>
      </c>
      <c r="E16" s="74">
        <f t="shared" ref="E16:E77" si="0">IF(ISNUMBER($C16),1,0)</f>
        <v>0</v>
      </c>
      <c r="F16" s="74">
        <f t="shared" ref="F16:F77" si="1">IF(ISNUMBER($I16),1,0)</f>
        <v>0</v>
      </c>
      <c r="G16" s="72" t="str">
        <f>IF(ISNUMBER($I16),SUM($F$13:$F16),"")</f>
        <v/>
      </c>
      <c r="H16" s="75"/>
      <c r="I16" s="76"/>
      <c r="J16" s="72" t="str">
        <f>IF(AND(ISNUMBER($G16),$J$9&gt;=4),IF(ISNUMBER(_xlfn.XMATCH($G16,_xlfn.ANCHORARRAY('Data Sorting (TSS)'!$M$2),0,1)),"","Outlier"),"")</f>
        <v/>
      </c>
      <c r="K16" s="96"/>
      <c r="N16" s="89"/>
      <c r="O16" s="93"/>
      <c r="R16" s="89"/>
      <c r="S16" s="91"/>
      <c r="V16" s="89"/>
    </row>
    <row r="17" spans="1:22" ht="12.75" customHeight="1" x14ac:dyDescent="0.25">
      <c r="A17" s="72" t="str">
        <f>IF(ISNUMBER($C17),SUM($E$13:$E17),"")</f>
        <v/>
      </c>
      <c r="B17" s="75"/>
      <c r="C17" s="76"/>
      <c r="D17" s="73" t="str">
        <f>IF(AND(ISNUMBER($A17),$D$9&gt;=4),IF(ISNUMBER(_xlfn.XMATCH($A17,_xlfn.ANCHORARRAY('Data Sorting (COD)'!$M$2),0,1)),"","Outlier"),"")</f>
        <v/>
      </c>
      <c r="E17" s="74">
        <f t="shared" si="0"/>
        <v>0</v>
      </c>
      <c r="F17" s="74">
        <f t="shared" si="1"/>
        <v>0</v>
      </c>
      <c r="G17" s="72" t="str">
        <f>IF(ISNUMBER($I17),SUM($F$13:$F17),"")</f>
        <v/>
      </c>
      <c r="H17" s="75"/>
      <c r="I17" s="76"/>
      <c r="J17" s="72" t="str">
        <f>IF(AND(ISNUMBER($G17),$J$9&gt;=4),IF(ISNUMBER(_xlfn.XMATCH($G17,_xlfn.ANCHORARRAY('Data Sorting (TSS)'!$M$2),0,1)),"","Outlier"),"")</f>
        <v/>
      </c>
      <c r="K17" s="96"/>
      <c r="N17" s="89"/>
      <c r="O17" s="93"/>
      <c r="R17" s="89"/>
      <c r="S17" s="91"/>
      <c r="V17" s="89"/>
    </row>
    <row r="18" spans="1:22" ht="12.75" customHeight="1" x14ac:dyDescent="0.25">
      <c r="A18" s="72" t="str">
        <f>IF(ISNUMBER($C18),SUM($E$13:$E18),"")</f>
        <v/>
      </c>
      <c r="B18" s="75"/>
      <c r="C18" s="76"/>
      <c r="D18" s="73" t="str">
        <f>IF(AND(ISNUMBER($A18),$D$9&gt;=4),IF(ISNUMBER(_xlfn.XMATCH($A18,_xlfn.ANCHORARRAY('Data Sorting (COD)'!$M$2),0,1)),"","Outlier"),"")</f>
        <v/>
      </c>
      <c r="E18" s="74">
        <f t="shared" si="0"/>
        <v>0</v>
      </c>
      <c r="F18" s="74">
        <f t="shared" si="1"/>
        <v>0</v>
      </c>
      <c r="G18" s="72" t="str">
        <f>IF(ISNUMBER($I18),SUM($F$13:$F18),"")</f>
        <v/>
      </c>
      <c r="H18" s="75"/>
      <c r="I18" s="76"/>
      <c r="J18" s="72" t="str">
        <f>IF(AND(ISNUMBER($G18),$J$9&gt;=4),IF(ISNUMBER(_xlfn.XMATCH($G18,_xlfn.ANCHORARRAY('Data Sorting (TSS)'!$M$2),0,1)),"","Outlier"),"")</f>
        <v/>
      </c>
      <c r="K18" s="96"/>
      <c r="N18" s="89"/>
      <c r="O18" s="93"/>
      <c r="Q18" s="89"/>
      <c r="R18" s="89"/>
      <c r="S18" s="91"/>
      <c r="V18" s="89"/>
    </row>
    <row r="19" spans="1:22" ht="12.75" customHeight="1" x14ac:dyDescent="0.25">
      <c r="A19" s="72" t="str">
        <f>IF(ISNUMBER($C19),SUM($E$13:$E19),"")</f>
        <v/>
      </c>
      <c r="B19" s="75"/>
      <c r="C19" s="76"/>
      <c r="D19" s="73" t="str">
        <f>IF(AND(ISNUMBER($A19),$D$9&gt;=4),IF(ISNUMBER(_xlfn.XMATCH($A19,_xlfn.ANCHORARRAY('Data Sorting (COD)'!$M$2),0,1)),"","Outlier"),"")</f>
        <v/>
      </c>
      <c r="E19" s="74">
        <f t="shared" si="0"/>
        <v>0</v>
      </c>
      <c r="F19" s="74">
        <f t="shared" si="1"/>
        <v>0</v>
      </c>
      <c r="G19" s="72" t="str">
        <f>IF(ISNUMBER($I19),SUM($F$13:$F19),"")</f>
        <v/>
      </c>
      <c r="H19" s="75"/>
      <c r="I19" s="76"/>
      <c r="J19" s="72" t="str">
        <f>IF(AND(ISNUMBER($G19),$J$9&gt;=4),IF(ISNUMBER(_xlfn.XMATCH($G19,_xlfn.ANCHORARRAY('Data Sorting (TSS)'!$M$2),0,1)),"","Outlier"),"")</f>
        <v/>
      </c>
      <c r="K19" s="96"/>
      <c r="N19" s="89"/>
      <c r="O19" s="93"/>
      <c r="Q19" s="89"/>
      <c r="R19" s="89"/>
      <c r="S19" s="91"/>
      <c r="V19" s="89"/>
    </row>
    <row r="20" spans="1:22" ht="12.75" customHeight="1" x14ac:dyDescent="0.25">
      <c r="A20" s="72" t="str">
        <f>IF(ISNUMBER($C20),SUM($E$13:$E20),"")</f>
        <v/>
      </c>
      <c r="B20" s="75"/>
      <c r="C20" s="76"/>
      <c r="D20" s="73" t="str">
        <f>IF(AND(ISNUMBER($A20),$D$9&gt;=4),IF(ISNUMBER(_xlfn.XMATCH($A20,_xlfn.ANCHORARRAY('Data Sorting (COD)'!$M$2),0,1)),"","Outlier"),"")</f>
        <v/>
      </c>
      <c r="E20" s="74">
        <f t="shared" si="0"/>
        <v>0</v>
      </c>
      <c r="F20" s="74">
        <f t="shared" si="1"/>
        <v>0</v>
      </c>
      <c r="G20" s="72" t="str">
        <f>IF(ISNUMBER($I20),SUM($F$13:$F20),"")</f>
        <v/>
      </c>
      <c r="H20" s="75"/>
      <c r="I20" s="76"/>
      <c r="J20" s="72" t="str">
        <f>IF(AND(ISNUMBER($G20),$J$9&gt;=4),IF(ISNUMBER(_xlfn.XMATCH($G20,_xlfn.ANCHORARRAY('Data Sorting (TSS)'!$M$2),0,1)),"","Outlier"),"")</f>
        <v/>
      </c>
      <c r="K20" s="96"/>
      <c r="N20" s="89"/>
      <c r="O20" s="93"/>
      <c r="R20" s="89"/>
      <c r="S20" s="91"/>
      <c r="V20" s="89"/>
    </row>
    <row r="21" spans="1:22" ht="12.75" customHeight="1" x14ac:dyDescent="0.25">
      <c r="A21" s="72" t="str">
        <f>IF(ISNUMBER($C21),SUM($E$13:$E21),"")</f>
        <v/>
      </c>
      <c r="B21" s="75"/>
      <c r="C21" s="76"/>
      <c r="D21" s="73" t="str">
        <f>IF(AND(ISNUMBER($A21),$D$9&gt;=4),IF(ISNUMBER(_xlfn.XMATCH($A21,_xlfn.ANCHORARRAY('Data Sorting (COD)'!$M$2),0,1)),"","Outlier"),"")</f>
        <v/>
      </c>
      <c r="E21" s="74">
        <f t="shared" si="0"/>
        <v>0</v>
      </c>
      <c r="F21" s="74">
        <f t="shared" si="1"/>
        <v>0</v>
      </c>
      <c r="G21" s="72" t="str">
        <f>IF(ISNUMBER($I21),SUM($F$13:$F21),"")</f>
        <v/>
      </c>
      <c r="H21" s="75"/>
      <c r="I21" s="76"/>
      <c r="J21" s="72" t="str">
        <f>IF(AND(ISNUMBER($G21),$J$9&gt;=4),IF(ISNUMBER(_xlfn.XMATCH($G21,_xlfn.ANCHORARRAY('Data Sorting (TSS)'!$M$2),0,1)),"","Outlier"),"")</f>
        <v/>
      </c>
      <c r="K21" s="96"/>
      <c r="N21" s="89"/>
      <c r="O21" s="93"/>
      <c r="R21" s="89"/>
      <c r="S21" s="91"/>
      <c r="V21" s="97"/>
    </row>
    <row r="22" spans="1:22" ht="12.75" customHeight="1" x14ac:dyDescent="0.25">
      <c r="A22" s="72" t="str">
        <f>IF(ISNUMBER($C22),SUM($E$13:$E22),"")</f>
        <v/>
      </c>
      <c r="B22" s="75"/>
      <c r="C22" s="76"/>
      <c r="D22" s="73" t="str">
        <f>IF(AND(ISNUMBER($A22),$D$9&gt;=4),IF(ISNUMBER(_xlfn.XMATCH($A22,_xlfn.ANCHORARRAY('Data Sorting (COD)'!$M$2),0,1)),"","Outlier"),"")</f>
        <v/>
      </c>
      <c r="E22" s="74">
        <f t="shared" si="0"/>
        <v>0</v>
      </c>
      <c r="F22" s="74">
        <f t="shared" si="1"/>
        <v>0</v>
      </c>
      <c r="G22" s="72" t="str">
        <f>IF(ISNUMBER($I22),SUM($F$13:$F22),"")</f>
        <v/>
      </c>
      <c r="H22" s="75"/>
      <c r="I22" s="76"/>
      <c r="J22" s="72" t="str">
        <f>IF(AND(ISNUMBER($G22),$J$9&gt;=4),IF(ISNUMBER(_xlfn.XMATCH($G22,_xlfn.ANCHORARRAY('Data Sorting (TSS)'!$M$2),0,1)),"","Outlier"),"")</f>
        <v/>
      </c>
      <c r="K22" s="96"/>
      <c r="N22" s="89"/>
      <c r="O22" s="93"/>
      <c r="Q22" s="89"/>
      <c r="R22" s="89"/>
      <c r="S22" s="91"/>
      <c r="V22" s="89"/>
    </row>
    <row r="23" spans="1:22" ht="12.75" customHeight="1" x14ac:dyDescent="0.25">
      <c r="A23" s="72" t="str">
        <f>IF(ISNUMBER($C23),SUM($E$13:$E23),"")</f>
        <v/>
      </c>
      <c r="B23" s="75"/>
      <c r="C23" s="76"/>
      <c r="D23" s="73" t="str">
        <f>IF(AND(ISNUMBER($A23),$D$9&gt;=4),IF(ISNUMBER(_xlfn.XMATCH($A23,_xlfn.ANCHORARRAY('Data Sorting (COD)'!$M$2),0,1)),"","Outlier"),"")</f>
        <v/>
      </c>
      <c r="E23" s="74">
        <f t="shared" si="0"/>
        <v>0</v>
      </c>
      <c r="F23" s="74">
        <f t="shared" si="1"/>
        <v>0</v>
      </c>
      <c r="G23" s="72" t="str">
        <f>IF(ISNUMBER($I23),SUM($F$13:$F23),"")</f>
        <v/>
      </c>
      <c r="H23" s="75"/>
      <c r="I23" s="76"/>
      <c r="J23" s="72" t="str">
        <f>IF(AND(ISNUMBER($G23),$J$9&gt;=4),IF(ISNUMBER(_xlfn.XMATCH($G23,_xlfn.ANCHORARRAY('Data Sorting (TSS)'!$M$2),0,1)),"","Outlier"),"")</f>
        <v/>
      </c>
      <c r="K23" s="96"/>
      <c r="O23" s="93"/>
      <c r="Q23" s="89"/>
      <c r="R23" s="89"/>
    </row>
    <row r="24" spans="1:22" ht="12.75" customHeight="1" x14ac:dyDescent="0.25">
      <c r="A24" s="72" t="str">
        <f>IF(ISNUMBER($C24),SUM($E$13:$E24),"")</f>
        <v/>
      </c>
      <c r="B24" s="75"/>
      <c r="C24" s="76"/>
      <c r="D24" s="73" t="str">
        <f>IF(AND(ISNUMBER($A24),$D$9&gt;=4),IF(ISNUMBER(_xlfn.XMATCH($A24,_xlfn.ANCHORARRAY('Data Sorting (COD)'!$M$2),0,1)),"","Outlier"),"")</f>
        <v/>
      </c>
      <c r="E24" s="74">
        <f t="shared" si="0"/>
        <v>0</v>
      </c>
      <c r="F24" s="74">
        <f t="shared" si="1"/>
        <v>0</v>
      </c>
      <c r="G24" s="72" t="str">
        <f>IF(ISNUMBER($I24),SUM($F$13:$F24),"")</f>
        <v/>
      </c>
      <c r="H24" s="75"/>
      <c r="I24" s="76"/>
      <c r="J24" s="72" t="str">
        <f>IF(AND(ISNUMBER($G24),$J$9&gt;=4),IF(ISNUMBER(_xlfn.XMATCH($G24,_xlfn.ANCHORARRAY('Data Sorting (TSS)'!$M$2),0,1)),"","Outlier"),"")</f>
        <v/>
      </c>
      <c r="K24" s="96"/>
      <c r="O24" s="93"/>
      <c r="Q24" s="89"/>
      <c r="R24" s="89"/>
    </row>
    <row r="25" spans="1:22" ht="12.75" customHeight="1" x14ac:dyDescent="0.25">
      <c r="A25" s="72" t="str">
        <f>IF(ISNUMBER($C25),SUM($E$13:$E25),"")</f>
        <v/>
      </c>
      <c r="B25" s="75"/>
      <c r="C25" s="76"/>
      <c r="D25" s="73" t="str">
        <f>IF(AND(ISNUMBER($A25),$D$9&gt;=4),IF(ISNUMBER(_xlfn.XMATCH($A25,_xlfn.ANCHORARRAY('Data Sorting (COD)'!$M$2),0,1)),"","Outlier"),"")</f>
        <v/>
      </c>
      <c r="E25" s="74">
        <f t="shared" si="0"/>
        <v>0</v>
      </c>
      <c r="F25" s="74">
        <f t="shared" si="1"/>
        <v>0</v>
      </c>
      <c r="G25" s="72" t="str">
        <f>IF(ISNUMBER($I25),SUM($F$13:$F25),"")</f>
        <v/>
      </c>
      <c r="H25" s="75"/>
      <c r="I25" s="76"/>
      <c r="J25" s="72" t="str">
        <f>IF(AND(ISNUMBER($G25),$J$9&gt;=4),IF(ISNUMBER(_xlfn.XMATCH($G25,_xlfn.ANCHORARRAY('Data Sorting (TSS)'!$M$2),0,1)),"","Outlier"),"")</f>
        <v/>
      </c>
      <c r="K25" s="96"/>
      <c r="O25" s="93"/>
      <c r="Q25" s="89"/>
      <c r="R25" s="89"/>
    </row>
    <row r="26" spans="1:22" ht="12.75" customHeight="1" x14ac:dyDescent="0.25">
      <c r="A26" s="72" t="str">
        <f>IF(ISNUMBER($C26),SUM($E$13:$E26),"")</f>
        <v/>
      </c>
      <c r="B26" s="75"/>
      <c r="C26" s="76"/>
      <c r="D26" s="73" t="str">
        <f>IF(AND(ISNUMBER($A26),$D$9&gt;=4),IF(ISNUMBER(_xlfn.XMATCH($A26,_xlfn.ANCHORARRAY('Data Sorting (COD)'!$M$2),0,1)),"","Outlier"),"")</f>
        <v/>
      </c>
      <c r="E26" s="74">
        <f t="shared" si="0"/>
        <v>0</v>
      </c>
      <c r="F26" s="74">
        <f t="shared" si="1"/>
        <v>0</v>
      </c>
      <c r="G26" s="72" t="str">
        <f>IF(ISNUMBER($I26),SUM($F$13:$F26),"")</f>
        <v/>
      </c>
      <c r="H26" s="75"/>
      <c r="I26" s="76"/>
      <c r="J26" s="72" t="str">
        <f>IF(AND(ISNUMBER($G26),$J$9&gt;=4),IF(ISNUMBER(_xlfn.XMATCH($G26,_xlfn.ANCHORARRAY('Data Sorting (TSS)'!$M$2),0,1)),"","Outlier"),"")</f>
        <v/>
      </c>
      <c r="K26" s="96"/>
      <c r="O26" s="98"/>
      <c r="Q26" s="89"/>
    </row>
    <row r="27" spans="1:22" ht="12.75" customHeight="1" x14ac:dyDescent="0.25">
      <c r="A27" s="72" t="str">
        <f>IF(ISNUMBER($C27),SUM($E$13:$E27),"")</f>
        <v/>
      </c>
      <c r="B27" s="75"/>
      <c r="C27" s="76"/>
      <c r="D27" s="73" t="str">
        <f>IF(AND(ISNUMBER($A27),$D$9&gt;=4),IF(ISNUMBER(_xlfn.XMATCH($A27,_xlfn.ANCHORARRAY('Data Sorting (COD)'!$M$2),0,1)),"","Outlier"),"")</f>
        <v/>
      </c>
      <c r="E27" s="74">
        <f t="shared" si="0"/>
        <v>0</v>
      </c>
      <c r="F27" s="74">
        <f t="shared" si="1"/>
        <v>0</v>
      </c>
      <c r="G27" s="72" t="str">
        <f>IF(ISNUMBER($I27),SUM($F$13:$F27),"")</f>
        <v/>
      </c>
      <c r="H27" s="75"/>
      <c r="I27" s="76"/>
      <c r="J27" s="72" t="str">
        <f>IF(AND(ISNUMBER($G27),$J$9&gt;=4),IF(ISNUMBER(_xlfn.XMATCH($G27,_xlfn.ANCHORARRAY('Data Sorting (TSS)'!$M$2),0,1)),"","Outlier"),"")</f>
        <v/>
      </c>
      <c r="K27" s="96"/>
      <c r="O27" s="99"/>
      <c r="Q27" s="89"/>
    </row>
    <row r="28" spans="1:22" ht="12.75" customHeight="1" x14ac:dyDescent="0.25">
      <c r="A28" s="72" t="str">
        <f>IF(ISNUMBER($C28),SUM($E$13:$E28),"")</f>
        <v/>
      </c>
      <c r="B28" s="75"/>
      <c r="C28" s="76"/>
      <c r="D28" s="73" t="str">
        <f>IF(AND(ISNUMBER($A28),$D$9&gt;=4),IF(ISNUMBER(_xlfn.XMATCH($A28,_xlfn.ANCHORARRAY('Data Sorting (COD)'!$M$2),0,1)),"","Outlier"),"")</f>
        <v/>
      </c>
      <c r="E28" s="74">
        <f t="shared" si="0"/>
        <v>0</v>
      </c>
      <c r="F28" s="74">
        <f t="shared" si="1"/>
        <v>0</v>
      </c>
      <c r="G28" s="72" t="str">
        <f>IF(ISNUMBER($I28),SUM($F$13:$F28),"")</f>
        <v/>
      </c>
      <c r="H28" s="75"/>
      <c r="I28" s="76"/>
      <c r="J28" s="72" t="str">
        <f>IF(AND(ISNUMBER($G28),$J$9&gt;=4),IF(ISNUMBER(_xlfn.XMATCH($G28,_xlfn.ANCHORARRAY('Data Sorting (TSS)'!$M$2),0,1)),"","Outlier"),"")</f>
        <v/>
      </c>
      <c r="K28" s="96"/>
      <c r="O28" s="99"/>
    </row>
    <row r="29" spans="1:22" ht="12.75" customHeight="1" x14ac:dyDescent="0.25">
      <c r="A29" s="72" t="str">
        <f>IF(ISNUMBER($C29),SUM($E$13:$E29),"")</f>
        <v/>
      </c>
      <c r="B29" s="75"/>
      <c r="C29" s="76"/>
      <c r="D29" s="73" t="str">
        <f>IF(AND(ISNUMBER($A29),$D$9&gt;=4),IF(ISNUMBER(_xlfn.XMATCH($A29,_xlfn.ANCHORARRAY('Data Sorting (COD)'!$M$2),0,1)),"","Outlier"),"")</f>
        <v/>
      </c>
      <c r="E29" s="74">
        <f t="shared" si="0"/>
        <v>0</v>
      </c>
      <c r="F29" s="74">
        <f t="shared" si="1"/>
        <v>0</v>
      </c>
      <c r="G29" s="72" t="str">
        <f>IF(ISNUMBER($I29),SUM($F$13:$F29),"")</f>
        <v/>
      </c>
      <c r="H29" s="75"/>
      <c r="I29" s="76"/>
      <c r="J29" s="72" t="str">
        <f>IF(AND(ISNUMBER($G29),$J$9&gt;=4),IF(ISNUMBER(_xlfn.XMATCH($G29,_xlfn.ANCHORARRAY('Data Sorting (TSS)'!$M$2),0,1)),"","Outlier"),"")</f>
        <v/>
      </c>
      <c r="K29" s="96"/>
      <c r="O29" s="99"/>
    </row>
    <row r="30" spans="1:22" ht="12.75" customHeight="1" x14ac:dyDescent="0.25">
      <c r="A30" s="72" t="str">
        <f>IF(ISNUMBER($C30),SUM($E$13:$E30),"")</f>
        <v/>
      </c>
      <c r="B30" s="75"/>
      <c r="C30" s="76"/>
      <c r="D30" s="73" t="str">
        <f>IF(AND(ISNUMBER($A30),$D$9&gt;=4),IF(ISNUMBER(_xlfn.XMATCH($A30,_xlfn.ANCHORARRAY('Data Sorting (COD)'!$M$2),0,1)),"","Outlier"),"")</f>
        <v/>
      </c>
      <c r="E30" s="74">
        <f t="shared" si="0"/>
        <v>0</v>
      </c>
      <c r="F30" s="74">
        <f t="shared" si="1"/>
        <v>0</v>
      </c>
      <c r="G30" s="72" t="str">
        <f>IF(ISNUMBER($I30),SUM($F$13:$F30),"")</f>
        <v/>
      </c>
      <c r="H30" s="75"/>
      <c r="I30" s="76"/>
      <c r="J30" s="72" t="str">
        <f>IF(AND(ISNUMBER($G30),$J$9&gt;=4),IF(ISNUMBER(_xlfn.XMATCH($G30,_xlfn.ANCHORARRAY('Data Sorting (TSS)'!$M$2),0,1)),"","Outlier"),"")</f>
        <v/>
      </c>
      <c r="K30" s="96"/>
      <c r="O30" s="99"/>
    </row>
    <row r="31" spans="1:22" ht="12.75" customHeight="1" x14ac:dyDescent="0.25">
      <c r="A31" s="72" t="str">
        <f>IF(ISNUMBER($C31),SUM($E$13:$E31),"")</f>
        <v/>
      </c>
      <c r="B31" s="75"/>
      <c r="C31" s="76"/>
      <c r="D31" s="73" t="str">
        <f>IF(AND(ISNUMBER($A31),$D$9&gt;=4),IF(ISNUMBER(_xlfn.XMATCH($A31,_xlfn.ANCHORARRAY('Data Sorting (COD)'!$M$2),0,1)),"","Outlier"),"")</f>
        <v/>
      </c>
      <c r="E31" s="74">
        <f t="shared" si="0"/>
        <v>0</v>
      </c>
      <c r="F31" s="74">
        <f t="shared" si="1"/>
        <v>0</v>
      </c>
      <c r="G31" s="72" t="str">
        <f>IF(ISNUMBER($I31),SUM($F$13:$F31),"")</f>
        <v/>
      </c>
      <c r="H31" s="75"/>
      <c r="I31" s="76"/>
      <c r="J31" s="72" t="str">
        <f>IF(AND(ISNUMBER($G31),$J$9&gt;=4),IF(ISNUMBER(_xlfn.XMATCH($G31,_xlfn.ANCHORARRAY('Data Sorting (TSS)'!$M$2),0,1)),"","Outlier"),"")</f>
        <v/>
      </c>
      <c r="K31" s="96"/>
      <c r="O31" s="99"/>
    </row>
    <row r="32" spans="1:22" ht="12.75" customHeight="1" x14ac:dyDescent="0.25">
      <c r="A32" s="72" t="str">
        <f>IF(ISNUMBER($C32),SUM($E$13:$E32),"")</f>
        <v/>
      </c>
      <c r="B32" s="75"/>
      <c r="C32" s="76"/>
      <c r="D32" s="73" t="str">
        <f>IF(AND(ISNUMBER($A32),$D$9&gt;=4),IF(ISNUMBER(_xlfn.XMATCH($A32,_xlfn.ANCHORARRAY('Data Sorting (COD)'!$M$2),0,1)),"","Outlier"),"")</f>
        <v/>
      </c>
      <c r="E32" s="74">
        <f t="shared" si="0"/>
        <v>0</v>
      </c>
      <c r="F32" s="74">
        <f t="shared" si="1"/>
        <v>0</v>
      </c>
      <c r="G32" s="72" t="str">
        <f>IF(ISNUMBER($I32),SUM($F$13:$F32),"")</f>
        <v/>
      </c>
      <c r="H32" s="75"/>
      <c r="I32" s="76"/>
      <c r="J32" s="72" t="str">
        <f>IF(AND(ISNUMBER($G32),$J$9&gt;=4),IF(ISNUMBER(_xlfn.XMATCH($G32,_xlfn.ANCHORARRAY('Data Sorting (TSS)'!$M$2),0,1)),"","Outlier"),"")</f>
        <v/>
      </c>
      <c r="K32" s="96"/>
      <c r="O32" s="99"/>
    </row>
    <row r="33" spans="1:15" ht="12.75" customHeight="1" x14ac:dyDescent="0.25">
      <c r="A33" s="72" t="str">
        <f>IF(ISNUMBER($C33),SUM($E$13:$E33),"")</f>
        <v/>
      </c>
      <c r="B33" s="75"/>
      <c r="C33" s="76"/>
      <c r="D33" s="73" t="str">
        <f>IF(AND(ISNUMBER($A33),$D$9&gt;=4),IF(ISNUMBER(_xlfn.XMATCH($A33,_xlfn.ANCHORARRAY('Data Sorting (COD)'!$M$2),0,1)),"","Outlier"),"")</f>
        <v/>
      </c>
      <c r="E33" s="74">
        <f t="shared" si="0"/>
        <v>0</v>
      </c>
      <c r="F33" s="74">
        <f t="shared" si="1"/>
        <v>0</v>
      </c>
      <c r="G33" s="72" t="str">
        <f>IF(ISNUMBER($I33),SUM($F$13:$F33),"")</f>
        <v/>
      </c>
      <c r="H33" s="75"/>
      <c r="I33" s="76"/>
      <c r="J33" s="72" t="str">
        <f>IF(AND(ISNUMBER($G33),$J$9&gt;=4),IF(ISNUMBER(_xlfn.XMATCH($G33,_xlfn.ANCHORARRAY('Data Sorting (TSS)'!$M$2),0,1)),"","Outlier"),"")</f>
        <v/>
      </c>
      <c r="K33" s="96"/>
      <c r="O33" s="99"/>
    </row>
    <row r="34" spans="1:15" ht="12.75" customHeight="1" x14ac:dyDescent="0.25">
      <c r="A34" s="72" t="str">
        <f>IF(ISNUMBER($C34),SUM($E$13:$E34),"")</f>
        <v/>
      </c>
      <c r="B34" s="75"/>
      <c r="C34" s="76"/>
      <c r="D34" s="73" t="str">
        <f>IF(AND(ISNUMBER($A34),$D$9&gt;=4),IF(ISNUMBER(_xlfn.XMATCH($A34,_xlfn.ANCHORARRAY('Data Sorting (COD)'!$M$2),0,1)),"","Outlier"),"")</f>
        <v/>
      </c>
      <c r="E34" s="74">
        <f t="shared" si="0"/>
        <v>0</v>
      </c>
      <c r="F34" s="74">
        <f t="shared" si="1"/>
        <v>0</v>
      </c>
      <c r="G34" s="72" t="str">
        <f>IF(ISNUMBER($I34),SUM($F$13:$F34),"")</f>
        <v/>
      </c>
      <c r="H34" s="75"/>
      <c r="I34" s="76"/>
      <c r="J34" s="72" t="str">
        <f>IF(AND(ISNUMBER($G34),$J$9&gt;=4),IF(ISNUMBER(_xlfn.XMATCH($G34,_xlfn.ANCHORARRAY('Data Sorting (TSS)'!$M$2),0,1)),"","Outlier"),"")</f>
        <v/>
      </c>
      <c r="K34" s="96"/>
      <c r="O34" s="99"/>
    </row>
    <row r="35" spans="1:15" ht="12.75" customHeight="1" x14ac:dyDescent="0.25">
      <c r="A35" s="72" t="str">
        <f>IF(ISNUMBER($C35),SUM($E$13:$E35),"")</f>
        <v/>
      </c>
      <c r="B35" s="75"/>
      <c r="C35" s="76"/>
      <c r="D35" s="73" t="str">
        <f>IF(AND(ISNUMBER($A35),$D$9&gt;=4),IF(ISNUMBER(_xlfn.XMATCH($A35,_xlfn.ANCHORARRAY('Data Sorting (COD)'!$M$2),0,1)),"","Outlier"),"")</f>
        <v/>
      </c>
      <c r="E35" s="74">
        <f t="shared" si="0"/>
        <v>0</v>
      </c>
      <c r="F35" s="74">
        <f t="shared" si="1"/>
        <v>0</v>
      </c>
      <c r="G35" s="72" t="str">
        <f>IF(ISNUMBER($I35),SUM($F$13:$F35),"")</f>
        <v/>
      </c>
      <c r="H35" s="75"/>
      <c r="I35" s="76"/>
      <c r="J35" s="72" t="str">
        <f>IF(AND(ISNUMBER($G35),$J$9&gt;=4),IF(ISNUMBER(_xlfn.XMATCH($G35,_xlfn.ANCHORARRAY('Data Sorting (TSS)'!$M$2),0,1)),"","Outlier"),"")</f>
        <v/>
      </c>
      <c r="K35" s="96"/>
      <c r="O35" s="99"/>
    </row>
    <row r="36" spans="1:15" ht="12.75" customHeight="1" x14ac:dyDescent="0.25">
      <c r="A36" s="72" t="str">
        <f>IF(ISNUMBER($C36),SUM($E$13:$E36),"")</f>
        <v/>
      </c>
      <c r="B36" s="75"/>
      <c r="C36" s="76"/>
      <c r="D36" s="73" t="str">
        <f>IF(AND(ISNUMBER($A36),$D$9&gt;=4),IF(ISNUMBER(_xlfn.XMATCH($A36,_xlfn.ANCHORARRAY('Data Sorting (COD)'!$M$2),0,1)),"","Outlier"),"")</f>
        <v/>
      </c>
      <c r="E36" s="74">
        <f t="shared" si="0"/>
        <v>0</v>
      </c>
      <c r="F36" s="74">
        <f t="shared" si="1"/>
        <v>0</v>
      </c>
      <c r="G36" s="72" t="str">
        <f>IF(ISNUMBER($I36),SUM($F$13:$F36),"")</f>
        <v/>
      </c>
      <c r="H36" s="75"/>
      <c r="I36" s="76"/>
      <c r="J36" s="72" t="str">
        <f>IF(AND(ISNUMBER($G36),$J$9&gt;=4),IF(ISNUMBER(_xlfn.XMATCH($G36,_xlfn.ANCHORARRAY('Data Sorting (TSS)'!$M$2),0,1)),"","Outlier"),"")</f>
        <v/>
      </c>
      <c r="K36" s="96"/>
      <c r="O36" s="99"/>
    </row>
    <row r="37" spans="1:15" ht="12.75" customHeight="1" x14ac:dyDescent="0.25">
      <c r="A37" s="72" t="str">
        <f>IF(ISNUMBER($C37),SUM($E$13:$E37),"")</f>
        <v/>
      </c>
      <c r="B37" s="75"/>
      <c r="C37" s="76"/>
      <c r="D37" s="73" t="str">
        <f>IF(AND(ISNUMBER($A37),$D$9&gt;=4),IF(ISNUMBER(_xlfn.XMATCH($A37,_xlfn.ANCHORARRAY('Data Sorting (COD)'!$M$2),0,1)),"","Outlier"),"")</f>
        <v/>
      </c>
      <c r="E37" s="74">
        <f t="shared" si="0"/>
        <v>0</v>
      </c>
      <c r="F37" s="74">
        <f t="shared" si="1"/>
        <v>0</v>
      </c>
      <c r="G37" s="72" t="str">
        <f>IF(ISNUMBER($I37),SUM($F$13:$F37),"")</f>
        <v/>
      </c>
      <c r="H37" s="75"/>
      <c r="I37" s="76"/>
      <c r="J37" s="72" t="str">
        <f>IF(AND(ISNUMBER($G37),$J$9&gt;=4),IF(ISNUMBER(_xlfn.XMATCH($G37,_xlfn.ANCHORARRAY('Data Sorting (TSS)'!$M$2),0,1)),"","Outlier"),"")</f>
        <v/>
      </c>
      <c r="K37" s="96"/>
      <c r="O37" s="99"/>
    </row>
    <row r="38" spans="1:15" ht="12.75" customHeight="1" x14ac:dyDescent="0.25">
      <c r="A38" s="72" t="str">
        <f>IF(ISNUMBER($C38),SUM($E$13:$E38),"")</f>
        <v/>
      </c>
      <c r="B38" s="75"/>
      <c r="C38" s="76"/>
      <c r="D38" s="73" t="str">
        <f>IF(AND(ISNUMBER($A38),$D$9&gt;=4),IF(ISNUMBER(_xlfn.XMATCH($A38,_xlfn.ANCHORARRAY('Data Sorting (COD)'!$M$2),0,1)),"","Outlier"),"")</f>
        <v/>
      </c>
      <c r="E38" s="74">
        <f t="shared" si="0"/>
        <v>0</v>
      </c>
      <c r="F38" s="74">
        <f t="shared" si="1"/>
        <v>0</v>
      </c>
      <c r="G38" s="72" t="str">
        <f>IF(ISNUMBER($I38),SUM($F$13:$F38),"")</f>
        <v/>
      </c>
      <c r="H38" s="75"/>
      <c r="I38" s="76"/>
      <c r="J38" s="72" t="str">
        <f>IF(AND(ISNUMBER($G38),$J$9&gt;=4),IF(ISNUMBER(_xlfn.XMATCH($G38,_xlfn.ANCHORARRAY('Data Sorting (TSS)'!$M$2),0,1)),"","Outlier"),"")</f>
        <v/>
      </c>
      <c r="K38" s="96"/>
      <c r="O38" s="99"/>
    </row>
    <row r="39" spans="1:15" ht="12.75" customHeight="1" x14ac:dyDescent="0.25">
      <c r="A39" s="72" t="str">
        <f>IF(ISNUMBER($C39),SUM($E$13:$E39),"")</f>
        <v/>
      </c>
      <c r="B39" s="75"/>
      <c r="C39" s="76"/>
      <c r="D39" s="73" t="str">
        <f>IF(AND(ISNUMBER($A39),$D$9&gt;=4),IF(ISNUMBER(_xlfn.XMATCH($A39,_xlfn.ANCHORARRAY('Data Sorting (COD)'!$M$2),0,1)),"","Outlier"),"")</f>
        <v/>
      </c>
      <c r="E39" s="74">
        <f t="shared" si="0"/>
        <v>0</v>
      </c>
      <c r="F39" s="74">
        <f t="shared" si="1"/>
        <v>0</v>
      </c>
      <c r="G39" s="72" t="str">
        <f>IF(ISNUMBER($I39),SUM($F$13:$F39),"")</f>
        <v/>
      </c>
      <c r="H39" s="75"/>
      <c r="I39" s="76"/>
      <c r="J39" s="72" t="str">
        <f>IF(AND(ISNUMBER($G39),$J$9&gt;=4),IF(ISNUMBER(_xlfn.XMATCH($G39,_xlfn.ANCHORARRAY('Data Sorting (TSS)'!$M$2),0,1)),"","Outlier"),"")</f>
        <v/>
      </c>
      <c r="K39" s="96"/>
      <c r="O39" s="99"/>
    </row>
    <row r="40" spans="1:15" ht="12.75" customHeight="1" x14ac:dyDescent="0.25">
      <c r="A40" s="72" t="str">
        <f>IF(ISNUMBER($C40),SUM($E$13:$E40),"")</f>
        <v/>
      </c>
      <c r="B40" s="75"/>
      <c r="C40" s="76"/>
      <c r="D40" s="73" t="str">
        <f>IF(AND(ISNUMBER($A40),$D$9&gt;=4),IF(ISNUMBER(_xlfn.XMATCH($A40,_xlfn.ANCHORARRAY('Data Sorting (COD)'!$M$2),0,1)),"","Outlier"),"")</f>
        <v/>
      </c>
      <c r="E40" s="74">
        <f t="shared" si="0"/>
        <v>0</v>
      </c>
      <c r="F40" s="74">
        <f t="shared" si="1"/>
        <v>0</v>
      </c>
      <c r="G40" s="72" t="str">
        <f>IF(ISNUMBER($I40),SUM($F$13:$F40),"")</f>
        <v/>
      </c>
      <c r="H40" s="75"/>
      <c r="I40" s="76"/>
      <c r="J40" s="72" t="str">
        <f>IF(AND(ISNUMBER($G40),$J$9&gt;=4),IF(ISNUMBER(_xlfn.XMATCH($G40,_xlfn.ANCHORARRAY('Data Sorting (TSS)'!$M$2),0,1)),"","Outlier"),"")</f>
        <v/>
      </c>
      <c r="K40" s="96"/>
      <c r="O40" s="99"/>
    </row>
    <row r="41" spans="1:15" ht="12.75" customHeight="1" x14ac:dyDescent="0.25">
      <c r="A41" s="72" t="str">
        <f>IF(ISNUMBER($C41),SUM($E$13:$E41),"")</f>
        <v/>
      </c>
      <c r="B41" s="75"/>
      <c r="C41" s="76"/>
      <c r="D41" s="73" t="str">
        <f>IF(AND(ISNUMBER($A41),$D$9&gt;=4),IF(ISNUMBER(_xlfn.XMATCH($A41,_xlfn.ANCHORARRAY('Data Sorting (COD)'!$M$2),0,1)),"","Outlier"),"")</f>
        <v/>
      </c>
      <c r="E41" s="74">
        <f t="shared" si="0"/>
        <v>0</v>
      </c>
      <c r="F41" s="74">
        <f t="shared" si="1"/>
        <v>0</v>
      </c>
      <c r="G41" s="72" t="str">
        <f>IF(ISNUMBER($I41),SUM($F$13:$F41),"")</f>
        <v/>
      </c>
      <c r="H41" s="75"/>
      <c r="I41" s="76"/>
      <c r="J41" s="72" t="str">
        <f>IF(AND(ISNUMBER($G41),$J$9&gt;=4),IF(ISNUMBER(_xlfn.XMATCH($G41,_xlfn.ANCHORARRAY('Data Sorting (TSS)'!$M$2),0,1)),"","Outlier"),"")</f>
        <v/>
      </c>
      <c r="K41" s="96"/>
      <c r="O41" s="100"/>
    </row>
    <row r="42" spans="1:15" ht="12.75" customHeight="1" x14ac:dyDescent="0.25">
      <c r="A42" s="72" t="str">
        <f>IF(ISNUMBER($C42),SUM($E$13:$E42),"")</f>
        <v/>
      </c>
      <c r="B42" s="75"/>
      <c r="C42" s="76"/>
      <c r="D42" s="73" t="str">
        <f>IF(AND(ISNUMBER($A42),$D$9&gt;=4),IF(ISNUMBER(_xlfn.XMATCH($A42,_xlfn.ANCHORARRAY('Data Sorting (COD)'!$M$2),0,1)),"","Outlier"),"")</f>
        <v/>
      </c>
      <c r="E42" s="74">
        <f t="shared" si="0"/>
        <v>0</v>
      </c>
      <c r="F42" s="74">
        <f t="shared" si="1"/>
        <v>0</v>
      </c>
      <c r="G42" s="72" t="str">
        <f>IF(ISNUMBER($I42),SUM($F$13:$F42),"")</f>
        <v/>
      </c>
      <c r="H42" s="75"/>
      <c r="I42" s="76"/>
      <c r="J42" s="72" t="str">
        <f>IF(AND(ISNUMBER($G42),$J$9&gt;=4),IF(ISNUMBER(_xlfn.XMATCH($G42,_xlfn.ANCHORARRAY('Data Sorting (TSS)'!$M$2),0,1)),"","Outlier"),"")</f>
        <v/>
      </c>
      <c r="K42" s="96"/>
    </row>
    <row r="43" spans="1:15" ht="12.75" customHeight="1" x14ac:dyDescent="0.25">
      <c r="A43" s="72" t="str">
        <f>IF(ISNUMBER($C43),SUM($E$13:$E43),"")</f>
        <v/>
      </c>
      <c r="B43" s="75"/>
      <c r="C43" s="76"/>
      <c r="D43" s="73" t="str">
        <f>IF(AND(ISNUMBER($A43),$D$9&gt;=4),IF(ISNUMBER(_xlfn.XMATCH($A43,_xlfn.ANCHORARRAY('Data Sorting (COD)'!$M$2),0,1)),"","Outlier"),"")</f>
        <v/>
      </c>
      <c r="E43" s="74">
        <f t="shared" si="0"/>
        <v>0</v>
      </c>
      <c r="F43" s="74">
        <f t="shared" si="1"/>
        <v>0</v>
      </c>
      <c r="G43" s="72" t="str">
        <f>IF(ISNUMBER($I43),SUM($F$13:$F43),"")</f>
        <v/>
      </c>
      <c r="H43" s="75"/>
      <c r="I43" s="76"/>
      <c r="J43" s="72" t="str">
        <f>IF(AND(ISNUMBER($G43),$J$9&gt;=4),IF(ISNUMBER(_xlfn.XMATCH($G43,_xlfn.ANCHORARRAY('Data Sorting (TSS)'!$M$2),0,1)),"","Outlier"),"")</f>
        <v/>
      </c>
      <c r="K43" s="96"/>
    </row>
    <row r="44" spans="1:15" ht="12.75" customHeight="1" x14ac:dyDescent="0.25">
      <c r="A44" s="72" t="str">
        <f>IF(ISNUMBER($C44),SUM($E$13:$E44),"")</f>
        <v/>
      </c>
      <c r="B44" s="75"/>
      <c r="C44" s="76"/>
      <c r="D44" s="73" t="str">
        <f>IF(AND(ISNUMBER($A44),$D$9&gt;=4),IF(ISNUMBER(_xlfn.XMATCH($A44,_xlfn.ANCHORARRAY('Data Sorting (COD)'!$M$2),0,1)),"","Outlier"),"")</f>
        <v/>
      </c>
      <c r="E44" s="74">
        <f t="shared" si="0"/>
        <v>0</v>
      </c>
      <c r="F44" s="74">
        <f t="shared" si="1"/>
        <v>0</v>
      </c>
      <c r="G44" s="72" t="str">
        <f>IF(ISNUMBER($I44),SUM($F$13:$F44),"")</f>
        <v/>
      </c>
      <c r="H44" s="75"/>
      <c r="I44" s="76"/>
      <c r="J44" s="72" t="str">
        <f>IF(AND(ISNUMBER($G44),$J$9&gt;=4),IF(ISNUMBER(_xlfn.XMATCH($G44,_xlfn.ANCHORARRAY('Data Sorting (TSS)'!$M$2),0,1)),"","Outlier"),"")</f>
        <v/>
      </c>
      <c r="K44" s="96"/>
    </row>
    <row r="45" spans="1:15" ht="12.75" customHeight="1" x14ac:dyDescent="0.25">
      <c r="A45" s="72" t="str">
        <f>IF(ISNUMBER($C45),SUM($E$13:$E45),"")</f>
        <v/>
      </c>
      <c r="B45" s="75"/>
      <c r="C45" s="76"/>
      <c r="D45" s="73" t="str">
        <f>IF(AND(ISNUMBER($A45),$D$9&gt;=4),IF(ISNUMBER(_xlfn.XMATCH($A45,_xlfn.ANCHORARRAY('Data Sorting (COD)'!$M$2),0,1)),"","Outlier"),"")</f>
        <v/>
      </c>
      <c r="E45" s="74">
        <f t="shared" si="0"/>
        <v>0</v>
      </c>
      <c r="F45" s="74">
        <f t="shared" si="1"/>
        <v>0</v>
      </c>
      <c r="G45" s="72" t="str">
        <f>IF(ISNUMBER($I45),SUM($F$13:$F45),"")</f>
        <v/>
      </c>
      <c r="H45" s="75"/>
      <c r="I45" s="76"/>
      <c r="J45" s="72" t="str">
        <f>IF(AND(ISNUMBER($G45),$J$9&gt;=4),IF(ISNUMBER(_xlfn.XMATCH($G45,_xlfn.ANCHORARRAY('Data Sorting (TSS)'!$M$2),0,1)),"","Outlier"),"")</f>
        <v/>
      </c>
      <c r="K45" s="96"/>
    </row>
    <row r="46" spans="1:15" ht="12.75" customHeight="1" x14ac:dyDescent="0.25">
      <c r="A46" s="72" t="str">
        <f>IF(ISNUMBER($C46),SUM($E$13:$E46),"")</f>
        <v/>
      </c>
      <c r="B46" s="75"/>
      <c r="C46" s="76"/>
      <c r="D46" s="73" t="str">
        <f>IF(AND(ISNUMBER($A46),$D$9&gt;=4),IF(ISNUMBER(_xlfn.XMATCH($A46,_xlfn.ANCHORARRAY('Data Sorting (COD)'!$M$2),0,1)),"","Outlier"),"")</f>
        <v/>
      </c>
      <c r="E46" s="74">
        <f t="shared" si="0"/>
        <v>0</v>
      </c>
      <c r="F46" s="74">
        <f t="shared" si="1"/>
        <v>0</v>
      </c>
      <c r="G46" s="72" t="str">
        <f>IF(ISNUMBER($I46),SUM($F$13:$F46),"")</f>
        <v/>
      </c>
      <c r="H46" s="75"/>
      <c r="I46" s="76"/>
      <c r="J46" s="72" t="str">
        <f>IF(AND(ISNUMBER($G46),$J$9&gt;=4),IF(ISNUMBER(_xlfn.XMATCH($G46,_xlfn.ANCHORARRAY('Data Sorting (TSS)'!$M$2),0,1)),"","Outlier"),"")</f>
        <v/>
      </c>
      <c r="K46" s="96"/>
    </row>
    <row r="47" spans="1:15" ht="12.75" customHeight="1" x14ac:dyDescent="0.25">
      <c r="A47" s="72" t="str">
        <f>IF(ISNUMBER($C47),SUM($E$13:$E47),"")</f>
        <v/>
      </c>
      <c r="B47" s="75"/>
      <c r="C47" s="76"/>
      <c r="D47" s="73" t="str">
        <f>IF(AND(ISNUMBER($A47),$D$9&gt;=4),IF(ISNUMBER(_xlfn.XMATCH($A47,_xlfn.ANCHORARRAY('Data Sorting (COD)'!$M$2),0,1)),"","Outlier"),"")</f>
        <v/>
      </c>
      <c r="E47" s="74">
        <f t="shared" si="0"/>
        <v>0</v>
      </c>
      <c r="F47" s="74">
        <f t="shared" si="1"/>
        <v>0</v>
      </c>
      <c r="G47" s="72" t="str">
        <f>IF(ISNUMBER($I47),SUM($F$13:$F47),"")</f>
        <v/>
      </c>
      <c r="H47" s="75"/>
      <c r="I47" s="76"/>
      <c r="J47" s="72" t="str">
        <f>IF(AND(ISNUMBER($G47),$J$9&gt;=4),IF(ISNUMBER(_xlfn.XMATCH($G47,_xlfn.ANCHORARRAY('Data Sorting (TSS)'!$M$2),0,1)),"","Outlier"),"")</f>
        <v/>
      </c>
      <c r="K47" s="96"/>
    </row>
    <row r="48" spans="1:15" ht="12.75" customHeight="1" x14ac:dyDescent="0.25">
      <c r="A48" s="72" t="str">
        <f>IF(ISNUMBER($C48),SUM($E$13:$E48),"")</f>
        <v/>
      </c>
      <c r="B48" s="75"/>
      <c r="C48" s="76"/>
      <c r="D48" s="73" t="str">
        <f>IF(AND(ISNUMBER($A48),$D$9&gt;=4),IF(ISNUMBER(_xlfn.XMATCH($A48,_xlfn.ANCHORARRAY('Data Sorting (COD)'!$M$2),0,1)),"","Outlier"),"")</f>
        <v/>
      </c>
      <c r="E48" s="74">
        <f t="shared" si="0"/>
        <v>0</v>
      </c>
      <c r="F48" s="74">
        <f t="shared" si="1"/>
        <v>0</v>
      </c>
      <c r="G48" s="72" t="str">
        <f>IF(ISNUMBER($I48),SUM($F$13:$F48),"")</f>
        <v/>
      </c>
      <c r="H48" s="75"/>
      <c r="I48" s="76"/>
      <c r="J48" s="72" t="str">
        <f>IF(AND(ISNUMBER($G48),$J$9&gt;=4),IF(ISNUMBER(_xlfn.XMATCH($G48,_xlfn.ANCHORARRAY('Data Sorting (TSS)'!$M$2),0,1)),"","Outlier"),"")</f>
        <v/>
      </c>
      <c r="K48" s="96"/>
    </row>
    <row r="49" spans="1:11" ht="12.75" customHeight="1" x14ac:dyDescent="0.25">
      <c r="A49" s="72" t="str">
        <f>IF(ISNUMBER($C49),SUM($E$13:$E49),"")</f>
        <v/>
      </c>
      <c r="B49" s="75"/>
      <c r="C49" s="76"/>
      <c r="D49" s="73" t="str">
        <f>IF(AND(ISNUMBER($A49),$D$9&gt;=4),IF(ISNUMBER(_xlfn.XMATCH($A49,_xlfn.ANCHORARRAY('Data Sorting (COD)'!$M$2),0,1)),"","Outlier"),"")</f>
        <v/>
      </c>
      <c r="E49" s="74">
        <f t="shared" si="0"/>
        <v>0</v>
      </c>
      <c r="F49" s="74">
        <f t="shared" si="1"/>
        <v>0</v>
      </c>
      <c r="G49" s="72" t="str">
        <f>IF(ISNUMBER($I49),SUM($F$13:$F49),"")</f>
        <v/>
      </c>
      <c r="H49" s="75"/>
      <c r="I49" s="76"/>
      <c r="J49" s="72" t="str">
        <f>IF(AND(ISNUMBER($G49),$J$9&gt;=4),IF(ISNUMBER(_xlfn.XMATCH($G49,_xlfn.ANCHORARRAY('Data Sorting (TSS)'!$M$2),0,1)),"","Outlier"),"")</f>
        <v/>
      </c>
      <c r="K49" s="96"/>
    </row>
    <row r="50" spans="1:11" ht="12.75" customHeight="1" x14ac:dyDescent="0.25">
      <c r="A50" s="72" t="str">
        <f>IF(ISNUMBER($C50),SUM($E$13:$E50),"")</f>
        <v/>
      </c>
      <c r="B50" s="75"/>
      <c r="C50" s="76"/>
      <c r="D50" s="73" t="str">
        <f>IF(AND(ISNUMBER($A50),$D$9&gt;=4),IF(ISNUMBER(_xlfn.XMATCH($A50,_xlfn.ANCHORARRAY('Data Sorting (COD)'!$M$2),0,1)),"","Outlier"),"")</f>
        <v/>
      </c>
      <c r="E50" s="74">
        <f t="shared" si="0"/>
        <v>0</v>
      </c>
      <c r="F50" s="74">
        <f t="shared" si="1"/>
        <v>0</v>
      </c>
      <c r="G50" s="72" t="str">
        <f>IF(ISNUMBER($I50),SUM($F$13:$F50),"")</f>
        <v/>
      </c>
      <c r="H50" s="75"/>
      <c r="I50" s="76"/>
      <c r="J50" s="72" t="str">
        <f>IF(AND(ISNUMBER($G50),$J$9&gt;=4),IF(ISNUMBER(_xlfn.XMATCH($G50,_xlfn.ANCHORARRAY('Data Sorting (TSS)'!$M$2),0,1)),"","Outlier"),"")</f>
        <v/>
      </c>
      <c r="K50" s="96"/>
    </row>
    <row r="51" spans="1:11" ht="12.75" customHeight="1" x14ac:dyDescent="0.25">
      <c r="A51" s="72" t="str">
        <f>IF(ISNUMBER($C51),SUM($E$13:$E51),"")</f>
        <v/>
      </c>
      <c r="B51" s="75"/>
      <c r="C51" s="76"/>
      <c r="D51" s="73" t="str">
        <f>IF(AND(ISNUMBER($A51),$D$9&gt;=4),IF(ISNUMBER(_xlfn.XMATCH($A51,_xlfn.ANCHORARRAY('Data Sorting (COD)'!$M$2),0,1)),"","Outlier"),"")</f>
        <v/>
      </c>
      <c r="E51" s="74">
        <f t="shared" si="0"/>
        <v>0</v>
      </c>
      <c r="F51" s="74">
        <f t="shared" si="1"/>
        <v>0</v>
      </c>
      <c r="G51" s="72" t="str">
        <f>IF(ISNUMBER($I51),SUM($F$13:$F51),"")</f>
        <v/>
      </c>
      <c r="H51" s="75"/>
      <c r="I51" s="76"/>
      <c r="J51" s="72" t="str">
        <f>IF(AND(ISNUMBER($G51),$J$9&gt;=4),IF(ISNUMBER(_xlfn.XMATCH($G51,_xlfn.ANCHORARRAY('Data Sorting (TSS)'!$M$2),0,1)),"","Outlier"),"")</f>
        <v/>
      </c>
      <c r="K51" s="96"/>
    </row>
    <row r="52" spans="1:11" ht="12.75" customHeight="1" x14ac:dyDescent="0.25">
      <c r="A52" s="72" t="str">
        <f>IF(ISNUMBER($C52),SUM($E$13:$E52),"")</f>
        <v/>
      </c>
      <c r="B52" s="75"/>
      <c r="C52" s="76"/>
      <c r="D52" s="73" t="str">
        <f>IF(AND(ISNUMBER($A52),$D$9&gt;=4),IF(ISNUMBER(_xlfn.XMATCH($A52,_xlfn.ANCHORARRAY('Data Sorting (COD)'!$M$2),0,1)),"","Outlier"),"")</f>
        <v/>
      </c>
      <c r="E52" s="74">
        <f t="shared" si="0"/>
        <v>0</v>
      </c>
      <c r="F52" s="74">
        <f t="shared" si="1"/>
        <v>0</v>
      </c>
      <c r="G52" s="72" t="str">
        <f>IF(ISNUMBER($I52),SUM($F$13:$F52),"")</f>
        <v/>
      </c>
      <c r="H52" s="75"/>
      <c r="I52" s="76"/>
      <c r="J52" s="72" t="str">
        <f>IF(AND(ISNUMBER($G52),$J$9&gt;=4),IF(ISNUMBER(_xlfn.XMATCH($G52,_xlfn.ANCHORARRAY('Data Sorting (TSS)'!$M$2),0,1)),"","Outlier"),"")</f>
        <v/>
      </c>
      <c r="K52" s="96"/>
    </row>
    <row r="53" spans="1:11" ht="12.75" customHeight="1" x14ac:dyDescent="0.25">
      <c r="A53" s="72" t="str">
        <f>IF(ISNUMBER($C53),SUM($E$13:$E53),"")</f>
        <v/>
      </c>
      <c r="B53" s="75"/>
      <c r="C53" s="76"/>
      <c r="D53" s="73" t="str">
        <f>IF(AND(ISNUMBER($A53),$D$9&gt;=4),IF(ISNUMBER(_xlfn.XMATCH($A53,_xlfn.ANCHORARRAY('Data Sorting (COD)'!$M$2),0,1)),"","Outlier"),"")</f>
        <v/>
      </c>
      <c r="E53" s="74">
        <f t="shared" si="0"/>
        <v>0</v>
      </c>
      <c r="F53" s="74">
        <f t="shared" si="1"/>
        <v>0</v>
      </c>
      <c r="G53" s="72" t="str">
        <f>IF(ISNUMBER($I53),SUM($F$13:$F53),"")</f>
        <v/>
      </c>
      <c r="H53" s="75"/>
      <c r="I53" s="76"/>
      <c r="J53" s="72" t="str">
        <f>IF(AND(ISNUMBER($G53),$J$9&gt;=4),IF(ISNUMBER(_xlfn.XMATCH($G53,_xlfn.ANCHORARRAY('Data Sorting (TSS)'!$M$2),0,1)),"","Outlier"),"")</f>
        <v/>
      </c>
      <c r="K53" s="96"/>
    </row>
    <row r="54" spans="1:11" ht="12.75" customHeight="1" x14ac:dyDescent="0.25">
      <c r="A54" s="72" t="str">
        <f>IF(ISNUMBER($C54),SUM($E$13:$E54),"")</f>
        <v/>
      </c>
      <c r="B54" s="75"/>
      <c r="C54" s="76"/>
      <c r="D54" s="73" t="str">
        <f>IF(AND(ISNUMBER($A54),$D$9&gt;=4),IF(ISNUMBER(_xlfn.XMATCH($A54,_xlfn.ANCHORARRAY('Data Sorting (COD)'!$M$2),0,1)),"","Outlier"),"")</f>
        <v/>
      </c>
      <c r="E54" s="74">
        <f t="shared" si="0"/>
        <v>0</v>
      </c>
      <c r="F54" s="74">
        <f t="shared" si="1"/>
        <v>0</v>
      </c>
      <c r="G54" s="72" t="str">
        <f>IF(ISNUMBER($I54),SUM($F$13:$F54),"")</f>
        <v/>
      </c>
      <c r="H54" s="75"/>
      <c r="I54" s="76"/>
      <c r="J54" s="72" t="str">
        <f>IF(AND(ISNUMBER($G54),$J$9&gt;=4),IF(ISNUMBER(_xlfn.XMATCH($G54,_xlfn.ANCHORARRAY('Data Sorting (TSS)'!$M$2),0,1)),"","Outlier"),"")</f>
        <v/>
      </c>
      <c r="K54" s="96"/>
    </row>
    <row r="55" spans="1:11" ht="12.75" customHeight="1" x14ac:dyDescent="0.25">
      <c r="A55" s="72" t="str">
        <f>IF(ISNUMBER($C55),SUM($E$13:$E55),"")</f>
        <v/>
      </c>
      <c r="B55" s="75"/>
      <c r="C55" s="76"/>
      <c r="D55" s="73" t="str">
        <f>IF(AND(ISNUMBER($A55),$D$9&gt;=4),IF(ISNUMBER(_xlfn.XMATCH($A55,_xlfn.ANCHORARRAY('Data Sorting (COD)'!$M$2),0,1)),"","Outlier"),"")</f>
        <v/>
      </c>
      <c r="E55" s="74">
        <f t="shared" si="0"/>
        <v>0</v>
      </c>
      <c r="F55" s="74">
        <f t="shared" si="1"/>
        <v>0</v>
      </c>
      <c r="G55" s="72" t="str">
        <f>IF(ISNUMBER($I55),SUM($F$13:$F55),"")</f>
        <v/>
      </c>
      <c r="H55" s="75"/>
      <c r="I55" s="76"/>
      <c r="J55" s="72" t="str">
        <f>IF(AND(ISNUMBER($G55),$J$9&gt;=4),IF(ISNUMBER(_xlfn.XMATCH($G55,_xlfn.ANCHORARRAY('Data Sorting (TSS)'!$M$2),0,1)),"","Outlier"),"")</f>
        <v/>
      </c>
      <c r="K55" s="96"/>
    </row>
    <row r="56" spans="1:11" ht="12.75" customHeight="1" x14ac:dyDescent="0.25">
      <c r="A56" s="72" t="str">
        <f>IF(ISNUMBER($C56),SUM($E$13:$E56),"")</f>
        <v/>
      </c>
      <c r="B56" s="75"/>
      <c r="C56" s="76"/>
      <c r="D56" s="73" t="str">
        <f>IF(AND(ISNUMBER($A56),$D$9&gt;=4),IF(ISNUMBER(_xlfn.XMATCH($A56,_xlfn.ANCHORARRAY('Data Sorting (COD)'!$M$2),0,1)),"","Outlier"),"")</f>
        <v/>
      </c>
      <c r="E56" s="74">
        <f t="shared" si="0"/>
        <v>0</v>
      </c>
      <c r="F56" s="74">
        <f t="shared" si="1"/>
        <v>0</v>
      </c>
      <c r="G56" s="72" t="str">
        <f>IF(ISNUMBER($I56),SUM($F$13:$F56),"")</f>
        <v/>
      </c>
      <c r="H56" s="75"/>
      <c r="I56" s="76"/>
      <c r="J56" s="72" t="str">
        <f>IF(AND(ISNUMBER($G56),$J$9&gt;=4),IF(ISNUMBER(_xlfn.XMATCH($G56,_xlfn.ANCHORARRAY('Data Sorting (TSS)'!$M$2),0,1)),"","Outlier"),"")</f>
        <v/>
      </c>
      <c r="K56" s="96"/>
    </row>
    <row r="57" spans="1:11" ht="12.75" customHeight="1" x14ac:dyDescent="0.25">
      <c r="A57" s="72" t="str">
        <f>IF(ISNUMBER($C57),SUM($E$13:$E57),"")</f>
        <v/>
      </c>
      <c r="B57" s="75"/>
      <c r="C57" s="76"/>
      <c r="D57" s="73" t="str">
        <f>IF(AND(ISNUMBER($A57),$D$9&gt;=4),IF(ISNUMBER(_xlfn.XMATCH($A57,_xlfn.ANCHORARRAY('Data Sorting (COD)'!$M$2),0,1)),"","Outlier"),"")</f>
        <v/>
      </c>
      <c r="E57" s="74">
        <f t="shared" si="0"/>
        <v>0</v>
      </c>
      <c r="F57" s="74">
        <f t="shared" si="1"/>
        <v>0</v>
      </c>
      <c r="G57" s="72" t="str">
        <f>IF(ISNUMBER($I57),SUM($F$13:$F57),"")</f>
        <v/>
      </c>
      <c r="H57" s="75"/>
      <c r="I57" s="76"/>
      <c r="J57" s="72" t="str">
        <f>IF(AND(ISNUMBER($G57),$J$9&gt;=4),IF(ISNUMBER(_xlfn.XMATCH($G57,_xlfn.ANCHORARRAY('Data Sorting (TSS)'!$M$2),0,1)),"","Outlier"),"")</f>
        <v/>
      </c>
      <c r="K57" s="96"/>
    </row>
    <row r="58" spans="1:11" ht="12.75" customHeight="1" x14ac:dyDescent="0.25">
      <c r="A58" s="72" t="str">
        <f>IF(ISNUMBER($C58),SUM($E$13:$E58),"")</f>
        <v/>
      </c>
      <c r="B58" s="75"/>
      <c r="C58" s="76"/>
      <c r="D58" s="73" t="str">
        <f>IF(AND(ISNUMBER($A58),$D$9&gt;=4),IF(ISNUMBER(_xlfn.XMATCH($A58,_xlfn.ANCHORARRAY('Data Sorting (COD)'!$M$2),0,1)),"","Outlier"),"")</f>
        <v/>
      </c>
      <c r="E58" s="74">
        <f t="shared" si="0"/>
        <v>0</v>
      </c>
      <c r="F58" s="74">
        <f t="shared" si="1"/>
        <v>0</v>
      </c>
      <c r="G58" s="72" t="str">
        <f>IF(ISNUMBER($I58),SUM($F$13:$F58),"")</f>
        <v/>
      </c>
      <c r="H58" s="75"/>
      <c r="I58" s="76"/>
      <c r="J58" s="72" t="str">
        <f>IF(AND(ISNUMBER($G58),$J$9&gt;=4),IF(ISNUMBER(_xlfn.XMATCH($G58,_xlfn.ANCHORARRAY('Data Sorting (TSS)'!$M$2),0,1)),"","Outlier"),"")</f>
        <v/>
      </c>
      <c r="K58" s="96"/>
    </row>
    <row r="59" spans="1:11" ht="12.75" customHeight="1" x14ac:dyDescent="0.25">
      <c r="A59" s="72" t="str">
        <f>IF(ISNUMBER($C59),SUM($E$13:$E59),"")</f>
        <v/>
      </c>
      <c r="B59" s="75"/>
      <c r="C59" s="76"/>
      <c r="D59" s="73" t="str">
        <f>IF(AND(ISNUMBER($A59),$D$9&gt;=4),IF(ISNUMBER(_xlfn.XMATCH($A59,_xlfn.ANCHORARRAY('Data Sorting (COD)'!$M$2),0,1)),"","Outlier"),"")</f>
        <v/>
      </c>
      <c r="E59" s="74">
        <f t="shared" si="0"/>
        <v>0</v>
      </c>
      <c r="F59" s="74">
        <f t="shared" si="1"/>
        <v>0</v>
      </c>
      <c r="G59" s="72" t="str">
        <f>IF(ISNUMBER($I59),SUM($F$13:$F59),"")</f>
        <v/>
      </c>
      <c r="H59" s="75"/>
      <c r="I59" s="76"/>
      <c r="J59" s="72" t="str">
        <f>IF(AND(ISNUMBER($G59),$J$9&gt;=4),IF(ISNUMBER(_xlfn.XMATCH($G59,_xlfn.ANCHORARRAY('Data Sorting (TSS)'!$M$2),0,1)),"","Outlier"),"")</f>
        <v/>
      </c>
      <c r="K59" s="96"/>
    </row>
    <row r="60" spans="1:11" ht="12.75" customHeight="1" x14ac:dyDescent="0.25">
      <c r="A60" s="72" t="str">
        <f>IF(ISNUMBER($C60),SUM($E$13:$E60),"")</f>
        <v/>
      </c>
      <c r="B60" s="75"/>
      <c r="C60" s="76"/>
      <c r="D60" s="73" t="str">
        <f>IF(AND(ISNUMBER($A60),$D$9&gt;=4),IF(ISNUMBER(_xlfn.XMATCH($A60,_xlfn.ANCHORARRAY('Data Sorting (COD)'!$M$2),0,1)),"","Outlier"),"")</f>
        <v/>
      </c>
      <c r="E60" s="74">
        <f t="shared" si="0"/>
        <v>0</v>
      </c>
      <c r="F60" s="74">
        <f t="shared" si="1"/>
        <v>0</v>
      </c>
      <c r="G60" s="72" t="str">
        <f>IF(ISNUMBER($I60),SUM($F$13:$F60),"")</f>
        <v/>
      </c>
      <c r="H60" s="75"/>
      <c r="I60" s="76"/>
      <c r="J60" s="72" t="str">
        <f>IF(AND(ISNUMBER($G60),$J$9&gt;=4),IF(ISNUMBER(_xlfn.XMATCH($G60,_xlfn.ANCHORARRAY('Data Sorting (TSS)'!$M$2),0,1)),"","Outlier"),"")</f>
        <v/>
      </c>
      <c r="K60" s="96"/>
    </row>
    <row r="61" spans="1:11" ht="12.75" customHeight="1" x14ac:dyDescent="0.25">
      <c r="A61" s="72" t="str">
        <f>IF(ISNUMBER($C61),SUM($E$13:$E61),"")</f>
        <v/>
      </c>
      <c r="B61" s="75"/>
      <c r="C61" s="76"/>
      <c r="D61" s="73" t="str">
        <f>IF(AND(ISNUMBER($A61),$D$9&gt;=4),IF(ISNUMBER(_xlfn.XMATCH($A61,_xlfn.ANCHORARRAY('Data Sorting (COD)'!$M$2),0,1)),"","Outlier"),"")</f>
        <v/>
      </c>
      <c r="E61" s="74">
        <f t="shared" si="0"/>
        <v>0</v>
      </c>
      <c r="F61" s="74">
        <f t="shared" si="1"/>
        <v>0</v>
      </c>
      <c r="G61" s="72" t="str">
        <f>IF(ISNUMBER($I61),SUM($F$13:$F61),"")</f>
        <v/>
      </c>
      <c r="H61" s="75"/>
      <c r="I61" s="76"/>
      <c r="J61" s="72" t="str">
        <f>IF(AND(ISNUMBER($G61),$J$9&gt;=4),IF(ISNUMBER(_xlfn.XMATCH($G61,_xlfn.ANCHORARRAY('Data Sorting (TSS)'!$M$2),0,1)),"","Outlier"),"")</f>
        <v/>
      </c>
      <c r="K61" s="96"/>
    </row>
    <row r="62" spans="1:11" ht="12.75" customHeight="1" x14ac:dyDescent="0.25">
      <c r="A62" s="72" t="str">
        <f>IF(ISNUMBER($C62),SUM($E$13:$E62),"")</f>
        <v/>
      </c>
      <c r="B62" s="75"/>
      <c r="C62" s="76"/>
      <c r="D62" s="73" t="str">
        <f>IF(AND(ISNUMBER($A62),$D$9&gt;=4),IF(ISNUMBER(_xlfn.XMATCH($A62,_xlfn.ANCHORARRAY('Data Sorting (COD)'!$M$2),0,1)),"","Outlier"),"")</f>
        <v/>
      </c>
      <c r="E62" s="74">
        <f t="shared" si="0"/>
        <v>0</v>
      </c>
      <c r="F62" s="74">
        <f t="shared" si="1"/>
        <v>0</v>
      </c>
      <c r="G62" s="72" t="str">
        <f>IF(ISNUMBER($I62),SUM($F$13:$F62),"")</f>
        <v/>
      </c>
      <c r="H62" s="75"/>
      <c r="I62" s="76"/>
      <c r="J62" s="72" t="str">
        <f>IF(AND(ISNUMBER($G62),$J$9&gt;=4),IF(ISNUMBER(_xlfn.XMATCH($G62,_xlfn.ANCHORARRAY('Data Sorting (TSS)'!$M$2),0,1)),"","Outlier"),"")</f>
        <v/>
      </c>
      <c r="K62" s="96"/>
    </row>
    <row r="63" spans="1:11" ht="12.75" customHeight="1" x14ac:dyDescent="0.25">
      <c r="A63" s="72" t="str">
        <f>IF(ISNUMBER($C63),SUM($E$13:$E63),"")</f>
        <v/>
      </c>
      <c r="B63" s="75"/>
      <c r="C63" s="76"/>
      <c r="D63" s="73" t="str">
        <f>IF(AND(ISNUMBER($A63),$D$9&gt;=4),IF(ISNUMBER(_xlfn.XMATCH($A63,_xlfn.ANCHORARRAY('Data Sorting (COD)'!$M$2),0,1)),"","Outlier"),"")</f>
        <v/>
      </c>
      <c r="E63" s="74">
        <f t="shared" si="0"/>
        <v>0</v>
      </c>
      <c r="F63" s="74">
        <f t="shared" si="1"/>
        <v>0</v>
      </c>
      <c r="G63" s="72" t="str">
        <f>IF(ISNUMBER($I63),SUM($F$13:$F63),"")</f>
        <v/>
      </c>
      <c r="H63" s="75"/>
      <c r="I63" s="76"/>
      <c r="J63" s="72" t="str">
        <f>IF(AND(ISNUMBER($G63),$J$9&gt;=4),IF(ISNUMBER(_xlfn.XMATCH($G63,_xlfn.ANCHORARRAY('Data Sorting (TSS)'!$M$2),0,1)),"","Outlier"),"")</f>
        <v/>
      </c>
      <c r="K63" s="96"/>
    </row>
    <row r="64" spans="1:11" ht="12.75" customHeight="1" x14ac:dyDescent="0.25">
      <c r="A64" s="72" t="str">
        <f>IF(ISNUMBER($C64),SUM($E$13:$E64),"")</f>
        <v/>
      </c>
      <c r="B64" s="75"/>
      <c r="C64" s="76"/>
      <c r="D64" s="73" t="str">
        <f>IF(AND(ISNUMBER($A64),$D$9&gt;=4),IF(ISNUMBER(_xlfn.XMATCH($A64,_xlfn.ANCHORARRAY('Data Sorting (COD)'!$M$2),0,1)),"","Outlier"),"")</f>
        <v/>
      </c>
      <c r="E64" s="74">
        <f t="shared" si="0"/>
        <v>0</v>
      </c>
      <c r="F64" s="74">
        <f t="shared" si="1"/>
        <v>0</v>
      </c>
      <c r="G64" s="72" t="str">
        <f>IF(ISNUMBER($I64),SUM($F$13:$F64),"")</f>
        <v/>
      </c>
      <c r="H64" s="75"/>
      <c r="I64" s="76"/>
      <c r="J64" s="72" t="str">
        <f>IF(AND(ISNUMBER($G64),$J$9&gt;=4),IF(ISNUMBER(_xlfn.XMATCH($G64,_xlfn.ANCHORARRAY('Data Sorting (TSS)'!$M$2),0,1)),"","Outlier"),"")</f>
        <v/>
      </c>
      <c r="K64" s="96"/>
    </row>
    <row r="65" spans="1:11" ht="12.75" customHeight="1" x14ac:dyDescent="0.25">
      <c r="A65" s="72" t="str">
        <f>IF(ISNUMBER($C65),SUM($E$13:$E65),"")</f>
        <v/>
      </c>
      <c r="B65" s="75"/>
      <c r="C65" s="76"/>
      <c r="D65" s="73" t="str">
        <f>IF(AND(ISNUMBER($A65),$D$9&gt;=4),IF(ISNUMBER(_xlfn.XMATCH($A65,_xlfn.ANCHORARRAY('Data Sorting (COD)'!$M$2),0,1)),"","Outlier"),"")</f>
        <v/>
      </c>
      <c r="E65" s="74">
        <f t="shared" si="0"/>
        <v>0</v>
      </c>
      <c r="F65" s="74">
        <f t="shared" si="1"/>
        <v>0</v>
      </c>
      <c r="G65" s="72" t="str">
        <f>IF(ISNUMBER($I65),SUM($F$13:$F65),"")</f>
        <v/>
      </c>
      <c r="H65" s="75"/>
      <c r="I65" s="76"/>
      <c r="J65" s="72" t="str">
        <f>IF(AND(ISNUMBER($G65),$J$9&gt;=4),IF(ISNUMBER(_xlfn.XMATCH($G65,_xlfn.ANCHORARRAY('Data Sorting (TSS)'!$M$2),0,1)),"","Outlier"),"")</f>
        <v/>
      </c>
      <c r="K65" s="96"/>
    </row>
    <row r="66" spans="1:11" ht="12.75" customHeight="1" x14ac:dyDescent="0.25">
      <c r="A66" s="72" t="str">
        <f>IF(ISNUMBER($C66),SUM($E$13:$E66),"")</f>
        <v/>
      </c>
      <c r="B66" s="75"/>
      <c r="C66" s="76"/>
      <c r="D66" s="73" t="str">
        <f>IF(AND(ISNUMBER($A66),$D$9&gt;=4),IF(ISNUMBER(_xlfn.XMATCH($A66,_xlfn.ANCHORARRAY('Data Sorting (COD)'!$M$2),0,1)),"","Outlier"),"")</f>
        <v/>
      </c>
      <c r="E66" s="74">
        <f t="shared" si="0"/>
        <v>0</v>
      </c>
      <c r="F66" s="74">
        <f t="shared" si="1"/>
        <v>0</v>
      </c>
      <c r="G66" s="72" t="str">
        <f>IF(ISNUMBER($I66),SUM($F$13:$F66),"")</f>
        <v/>
      </c>
      <c r="H66" s="75"/>
      <c r="I66" s="76"/>
      <c r="J66" s="72" t="str">
        <f>IF(AND(ISNUMBER($G66),$J$9&gt;=4),IF(ISNUMBER(_xlfn.XMATCH($G66,_xlfn.ANCHORARRAY('Data Sorting (TSS)'!$M$2),0,1)),"","Outlier"),"")</f>
        <v/>
      </c>
      <c r="K66" s="96"/>
    </row>
    <row r="67" spans="1:11" ht="12.75" customHeight="1" x14ac:dyDescent="0.25">
      <c r="A67" s="72" t="str">
        <f>IF(ISNUMBER($C67),SUM($E$13:$E67),"")</f>
        <v/>
      </c>
      <c r="B67" s="75"/>
      <c r="C67" s="76"/>
      <c r="D67" s="73" t="str">
        <f>IF(AND(ISNUMBER($A67),$D$9&gt;=4),IF(ISNUMBER(_xlfn.XMATCH($A67,_xlfn.ANCHORARRAY('Data Sorting (COD)'!$M$2),0,1)),"","Outlier"),"")</f>
        <v/>
      </c>
      <c r="E67" s="74">
        <f t="shared" si="0"/>
        <v>0</v>
      </c>
      <c r="F67" s="74">
        <f t="shared" si="1"/>
        <v>0</v>
      </c>
      <c r="G67" s="72" t="str">
        <f>IF(ISNUMBER($I67),SUM($F$13:$F67),"")</f>
        <v/>
      </c>
      <c r="H67" s="75"/>
      <c r="I67" s="76"/>
      <c r="J67" s="72" t="str">
        <f>IF(AND(ISNUMBER($G67),$J$9&gt;=4),IF(ISNUMBER(_xlfn.XMATCH($G67,_xlfn.ANCHORARRAY('Data Sorting (TSS)'!$M$2),0,1)),"","Outlier"),"")</f>
        <v/>
      </c>
      <c r="K67" s="96"/>
    </row>
    <row r="68" spans="1:11" ht="12.75" customHeight="1" x14ac:dyDescent="0.25">
      <c r="A68" s="72" t="str">
        <f>IF(ISNUMBER($C68),SUM($E$13:$E68),"")</f>
        <v/>
      </c>
      <c r="B68" s="75"/>
      <c r="C68" s="76"/>
      <c r="D68" s="73" t="str">
        <f>IF(AND(ISNUMBER($A68),$D$9&gt;=4),IF(ISNUMBER(_xlfn.XMATCH($A68,_xlfn.ANCHORARRAY('Data Sorting (COD)'!$M$2),0,1)),"","Outlier"),"")</f>
        <v/>
      </c>
      <c r="E68" s="74">
        <f t="shared" si="0"/>
        <v>0</v>
      </c>
      <c r="F68" s="74">
        <f t="shared" si="1"/>
        <v>0</v>
      </c>
      <c r="G68" s="72" t="str">
        <f>IF(ISNUMBER($I68),SUM($F$13:$F68),"")</f>
        <v/>
      </c>
      <c r="H68" s="75"/>
      <c r="I68" s="76"/>
      <c r="J68" s="72" t="str">
        <f>IF(AND(ISNUMBER($G68),$J$9&gt;=4),IF(ISNUMBER(_xlfn.XMATCH($G68,_xlfn.ANCHORARRAY('Data Sorting (TSS)'!$M$2),0,1)),"","Outlier"),"")</f>
        <v/>
      </c>
      <c r="K68" s="96"/>
    </row>
    <row r="69" spans="1:11" ht="12.75" customHeight="1" x14ac:dyDescent="0.25">
      <c r="A69" s="72" t="str">
        <f>IF(ISNUMBER($C69),SUM($E$13:$E69),"")</f>
        <v/>
      </c>
      <c r="B69" s="75"/>
      <c r="C69" s="76"/>
      <c r="D69" s="73" t="str">
        <f>IF(AND(ISNUMBER($A69),$D$9&gt;=4),IF(ISNUMBER(_xlfn.XMATCH($A69,_xlfn.ANCHORARRAY('Data Sorting (COD)'!$M$2),0,1)),"","Outlier"),"")</f>
        <v/>
      </c>
      <c r="E69" s="74">
        <f t="shared" si="0"/>
        <v>0</v>
      </c>
      <c r="F69" s="74">
        <f t="shared" si="1"/>
        <v>0</v>
      </c>
      <c r="G69" s="72" t="str">
        <f>IF(ISNUMBER($I69),SUM($F$13:$F69),"")</f>
        <v/>
      </c>
      <c r="H69" s="75"/>
      <c r="I69" s="76"/>
      <c r="J69" s="72" t="str">
        <f>IF(AND(ISNUMBER($G69),$J$9&gt;=4),IF(ISNUMBER(_xlfn.XMATCH($G69,_xlfn.ANCHORARRAY('Data Sorting (TSS)'!$M$2),0,1)),"","Outlier"),"")</f>
        <v/>
      </c>
      <c r="K69" s="96"/>
    </row>
    <row r="70" spans="1:11" ht="12.75" customHeight="1" x14ac:dyDescent="0.25">
      <c r="A70" s="72" t="str">
        <f>IF(ISNUMBER($C70),SUM($E$13:$E70),"")</f>
        <v/>
      </c>
      <c r="B70" s="75"/>
      <c r="C70" s="76"/>
      <c r="D70" s="73" t="str">
        <f>IF(AND(ISNUMBER($A70),$D$9&gt;=4),IF(ISNUMBER(_xlfn.XMATCH($A70,_xlfn.ANCHORARRAY('Data Sorting (COD)'!$M$2),0,1)),"","Outlier"),"")</f>
        <v/>
      </c>
      <c r="E70" s="74">
        <f t="shared" si="0"/>
        <v>0</v>
      </c>
      <c r="F70" s="74">
        <f t="shared" si="1"/>
        <v>0</v>
      </c>
      <c r="G70" s="72" t="str">
        <f>IF(ISNUMBER($I70),SUM($F$13:$F70),"")</f>
        <v/>
      </c>
      <c r="H70" s="75"/>
      <c r="I70" s="76"/>
      <c r="J70" s="72" t="str">
        <f>IF(AND(ISNUMBER($G70),$J$9&gt;=4),IF(ISNUMBER(_xlfn.XMATCH($G70,_xlfn.ANCHORARRAY('Data Sorting (TSS)'!$M$2),0,1)),"","Outlier"),"")</f>
        <v/>
      </c>
      <c r="K70" s="96"/>
    </row>
    <row r="71" spans="1:11" ht="12.75" customHeight="1" x14ac:dyDescent="0.25">
      <c r="A71" s="72" t="str">
        <f>IF(ISNUMBER($C71),SUM($E$13:$E71),"")</f>
        <v/>
      </c>
      <c r="B71" s="75"/>
      <c r="C71" s="76"/>
      <c r="D71" s="73" t="str">
        <f>IF(AND(ISNUMBER($A71),$D$9&gt;=4),IF(ISNUMBER(_xlfn.XMATCH($A71,_xlfn.ANCHORARRAY('Data Sorting (COD)'!$M$2),0,1)),"","Outlier"),"")</f>
        <v/>
      </c>
      <c r="E71" s="74">
        <f t="shared" si="0"/>
        <v>0</v>
      </c>
      <c r="F71" s="74">
        <f t="shared" si="1"/>
        <v>0</v>
      </c>
      <c r="G71" s="72" t="str">
        <f>IF(ISNUMBER($I71),SUM($F$13:$F71),"")</f>
        <v/>
      </c>
      <c r="H71" s="75"/>
      <c r="I71" s="76"/>
      <c r="J71" s="72" t="str">
        <f>IF(AND(ISNUMBER($G71),$J$9&gt;=4),IF(ISNUMBER(_xlfn.XMATCH($G71,_xlfn.ANCHORARRAY('Data Sorting (TSS)'!$M$2),0,1)),"","Outlier"),"")</f>
        <v/>
      </c>
      <c r="K71" s="96"/>
    </row>
    <row r="72" spans="1:11" ht="12.75" customHeight="1" x14ac:dyDescent="0.25">
      <c r="A72" s="72" t="str">
        <f>IF(ISNUMBER($C72),SUM($E$13:$E72),"")</f>
        <v/>
      </c>
      <c r="B72" s="75"/>
      <c r="C72" s="76"/>
      <c r="D72" s="73" t="str">
        <f>IF(AND(ISNUMBER($A72),$D$9&gt;=4),IF(ISNUMBER(_xlfn.XMATCH($A72,_xlfn.ANCHORARRAY('Data Sorting (COD)'!$M$2),0,1)),"","Outlier"),"")</f>
        <v/>
      </c>
      <c r="E72" s="74">
        <f t="shared" si="0"/>
        <v>0</v>
      </c>
      <c r="F72" s="74">
        <f t="shared" si="1"/>
        <v>0</v>
      </c>
      <c r="G72" s="72" t="str">
        <f>IF(ISNUMBER($I72),SUM($F$13:$F72),"")</f>
        <v/>
      </c>
      <c r="H72" s="75"/>
      <c r="I72" s="76"/>
      <c r="J72" s="72" t="str">
        <f>IF(AND(ISNUMBER($G72),$J$9&gt;=4),IF(ISNUMBER(_xlfn.XMATCH($G72,_xlfn.ANCHORARRAY('Data Sorting (TSS)'!$M$2),0,1)),"","Outlier"),"")</f>
        <v/>
      </c>
      <c r="K72" s="96"/>
    </row>
    <row r="73" spans="1:11" ht="12.75" customHeight="1" x14ac:dyDescent="0.25">
      <c r="A73" s="72" t="str">
        <f>IF(ISNUMBER($C73),SUM($E$13:$E73),"")</f>
        <v/>
      </c>
      <c r="B73" s="75"/>
      <c r="C73" s="76"/>
      <c r="D73" s="73" t="str">
        <f>IF(AND(ISNUMBER($A73),$D$9&gt;=4),IF(ISNUMBER(_xlfn.XMATCH($A73,_xlfn.ANCHORARRAY('Data Sorting (COD)'!$M$2),0,1)),"","Outlier"),"")</f>
        <v/>
      </c>
      <c r="E73" s="74">
        <f t="shared" si="0"/>
        <v>0</v>
      </c>
      <c r="F73" s="74">
        <f t="shared" si="1"/>
        <v>0</v>
      </c>
      <c r="G73" s="72" t="str">
        <f>IF(ISNUMBER($I73),SUM($F$13:$F73),"")</f>
        <v/>
      </c>
      <c r="H73" s="75"/>
      <c r="I73" s="76"/>
      <c r="J73" s="72" t="str">
        <f>IF(AND(ISNUMBER($G73),$J$9&gt;=4),IF(ISNUMBER(_xlfn.XMATCH($G73,_xlfn.ANCHORARRAY('Data Sorting (TSS)'!$M$2),0,1)),"","Outlier"),"")</f>
        <v/>
      </c>
      <c r="K73" s="96"/>
    </row>
    <row r="74" spans="1:11" ht="12.75" customHeight="1" x14ac:dyDescent="0.25">
      <c r="A74" s="72" t="str">
        <f>IF(ISNUMBER($C74),SUM($E$13:$E74),"")</f>
        <v/>
      </c>
      <c r="B74" s="75"/>
      <c r="C74" s="76"/>
      <c r="D74" s="73" t="str">
        <f>IF(AND(ISNUMBER($A74),$D$9&gt;=4),IF(ISNUMBER(_xlfn.XMATCH($A74,_xlfn.ANCHORARRAY('Data Sorting (COD)'!$M$2),0,1)),"","Outlier"),"")</f>
        <v/>
      </c>
      <c r="E74" s="74">
        <f t="shared" si="0"/>
        <v>0</v>
      </c>
      <c r="F74" s="74">
        <f t="shared" si="1"/>
        <v>0</v>
      </c>
      <c r="G74" s="72" t="str">
        <f>IF(ISNUMBER($I74),SUM($F$13:$F74),"")</f>
        <v/>
      </c>
      <c r="H74" s="75"/>
      <c r="I74" s="76"/>
      <c r="J74" s="72" t="str">
        <f>IF(AND(ISNUMBER($G74),$J$9&gt;=4),IF(ISNUMBER(_xlfn.XMATCH($G74,_xlfn.ANCHORARRAY('Data Sorting (TSS)'!$M$2),0,1)),"","Outlier"),"")</f>
        <v/>
      </c>
      <c r="K74" s="96"/>
    </row>
    <row r="75" spans="1:11" ht="12.75" customHeight="1" x14ac:dyDescent="0.25">
      <c r="A75" s="72" t="str">
        <f>IF(ISNUMBER($C75),SUM($E$13:$E75),"")</f>
        <v/>
      </c>
      <c r="B75" s="75"/>
      <c r="C75" s="76"/>
      <c r="D75" s="73" t="str">
        <f>IF(AND(ISNUMBER($A75),$D$9&gt;=4),IF(ISNUMBER(_xlfn.XMATCH($A75,_xlfn.ANCHORARRAY('Data Sorting (COD)'!$M$2),0,1)),"","Outlier"),"")</f>
        <v/>
      </c>
      <c r="E75" s="74">
        <f t="shared" si="0"/>
        <v>0</v>
      </c>
      <c r="F75" s="74">
        <f t="shared" si="1"/>
        <v>0</v>
      </c>
      <c r="G75" s="72" t="str">
        <f>IF(ISNUMBER($I75),SUM($F$13:$F75),"")</f>
        <v/>
      </c>
      <c r="H75" s="75"/>
      <c r="I75" s="76"/>
      <c r="J75" s="72" t="str">
        <f>IF(AND(ISNUMBER($G75),$J$9&gt;=4),IF(ISNUMBER(_xlfn.XMATCH($G75,_xlfn.ANCHORARRAY('Data Sorting (TSS)'!$M$2),0,1)),"","Outlier"),"")</f>
        <v/>
      </c>
      <c r="K75" s="96"/>
    </row>
    <row r="76" spans="1:11" ht="12.75" customHeight="1" x14ac:dyDescent="0.25">
      <c r="A76" s="72" t="str">
        <f>IF(ISNUMBER($C76),SUM($E$13:$E76),"")</f>
        <v/>
      </c>
      <c r="B76" s="75"/>
      <c r="C76" s="76"/>
      <c r="D76" s="73" t="str">
        <f>IF(AND(ISNUMBER($A76),$D$9&gt;=4),IF(ISNUMBER(_xlfn.XMATCH($A76,_xlfn.ANCHORARRAY('Data Sorting (COD)'!$M$2),0,1)),"","Outlier"),"")</f>
        <v/>
      </c>
      <c r="E76" s="74">
        <f t="shared" si="0"/>
        <v>0</v>
      </c>
      <c r="F76" s="74">
        <f t="shared" si="1"/>
        <v>0</v>
      </c>
      <c r="G76" s="72" t="str">
        <f>IF(ISNUMBER($I76),SUM($F$13:$F76),"")</f>
        <v/>
      </c>
      <c r="H76" s="75"/>
      <c r="I76" s="76"/>
      <c r="J76" s="72" t="str">
        <f>IF(AND(ISNUMBER($G76),$J$9&gt;=4),IF(ISNUMBER(_xlfn.XMATCH($G76,_xlfn.ANCHORARRAY('Data Sorting (TSS)'!$M$2),0,1)),"","Outlier"),"")</f>
        <v/>
      </c>
      <c r="K76" s="96"/>
    </row>
    <row r="77" spans="1:11" ht="12.75" customHeight="1" x14ac:dyDescent="0.25">
      <c r="A77" s="72" t="str">
        <f>IF(ISNUMBER($C77),SUM($E$13:$E77),"")</f>
        <v/>
      </c>
      <c r="B77" s="75"/>
      <c r="C77" s="76"/>
      <c r="D77" s="73" t="str">
        <f>IF(AND(ISNUMBER($A77),$D$9&gt;=4),IF(ISNUMBER(_xlfn.XMATCH($A77,_xlfn.ANCHORARRAY('Data Sorting (COD)'!$M$2),0,1)),"","Outlier"),"")</f>
        <v/>
      </c>
      <c r="E77" s="74">
        <f t="shared" si="0"/>
        <v>0</v>
      </c>
      <c r="F77" s="74">
        <f t="shared" si="1"/>
        <v>0</v>
      </c>
      <c r="G77" s="72" t="str">
        <f>IF(ISNUMBER($I77),SUM($F$13:$F77),"")</f>
        <v/>
      </c>
      <c r="H77" s="75"/>
      <c r="I77" s="76"/>
      <c r="J77" s="72" t="str">
        <f>IF(AND(ISNUMBER($G77),$J$9&gt;=4),IF(ISNUMBER(_xlfn.XMATCH($G77,_xlfn.ANCHORARRAY('Data Sorting (TSS)'!$M$2),0,1)),"","Outlier"),"")</f>
        <v/>
      </c>
      <c r="K77" s="96"/>
    </row>
    <row r="78" spans="1:11" ht="12.75" customHeight="1" x14ac:dyDescent="0.25">
      <c r="A78" s="72" t="str">
        <f>IF(ISNUMBER($C78),SUM($E$13:$E78),"")</f>
        <v/>
      </c>
      <c r="B78" s="75"/>
      <c r="C78" s="76"/>
      <c r="D78" s="73" t="str">
        <f>IF(AND(ISNUMBER($A78),$D$9&gt;=4),IF(ISNUMBER(_xlfn.XMATCH($A78,_xlfn.ANCHORARRAY('Data Sorting (COD)'!$M$2),0,1)),"","Outlier"),"")</f>
        <v/>
      </c>
      <c r="E78" s="74">
        <f t="shared" ref="E78:E140" si="2">IF(ISNUMBER($C78),1,0)</f>
        <v>0</v>
      </c>
      <c r="F78" s="74">
        <f t="shared" ref="F78:F140" si="3">IF(ISNUMBER($I78),1,0)</f>
        <v>0</v>
      </c>
      <c r="G78" s="72" t="str">
        <f>IF(ISNUMBER($I78),SUM($F$13:$F78),"")</f>
        <v/>
      </c>
      <c r="H78" s="75"/>
      <c r="I78" s="76"/>
      <c r="J78" s="72" t="str">
        <f>IF(AND(ISNUMBER($G78),$J$9&gt;=4),IF(ISNUMBER(_xlfn.XMATCH($G78,_xlfn.ANCHORARRAY('Data Sorting (TSS)'!$M$2),0,1)),"","Outlier"),"")</f>
        <v/>
      </c>
      <c r="K78" s="96"/>
    </row>
    <row r="79" spans="1:11" ht="12.75" customHeight="1" x14ac:dyDescent="0.25">
      <c r="A79" s="72" t="str">
        <f>IF(ISNUMBER($C79),SUM($E$13:$E79),"")</f>
        <v/>
      </c>
      <c r="B79" s="75"/>
      <c r="C79" s="76"/>
      <c r="D79" s="73" t="str">
        <f>IF(AND(ISNUMBER($A79),$D$9&gt;=4),IF(ISNUMBER(_xlfn.XMATCH($A79,_xlfn.ANCHORARRAY('Data Sorting (COD)'!$M$2),0,1)),"","Outlier"),"")</f>
        <v/>
      </c>
      <c r="E79" s="74">
        <f t="shared" si="2"/>
        <v>0</v>
      </c>
      <c r="F79" s="74">
        <f t="shared" si="3"/>
        <v>0</v>
      </c>
      <c r="G79" s="72" t="str">
        <f>IF(ISNUMBER($I79),SUM($F$13:$F79),"")</f>
        <v/>
      </c>
      <c r="H79" s="75"/>
      <c r="I79" s="76"/>
      <c r="J79" s="72" t="str">
        <f>IF(AND(ISNUMBER($G79),$J$9&gt;=4),IF(ISNUMBER(_xlfn.XMATCH($G79,_xlfn.ANCHORARRAY('Data Sorting (TSS)'!$M$2),0,1)),"","Outlier"),"")</f>
        <v/>
      </c>
      <c r="K79" s="96"/>
    </row>
    <row r="80" spans="1:11" ht="12.75" customHeight="1" x14ac:dyDescent="0.25">
      <c r="A80" s="72" t="str">
        <f>IF(ISNUMBER($C80),SUM($E$13:$E80),"")</f>
        <v/>
      </c>
      <c r="B80" s="75"/>
      <c r="C80" s="76"/>
      <c r="D80" s="73" t="str">
        <f>IF(AND(ISNUMBER($A80),$D$9&gt;=4),IF(ISNUMBER(_xlfn.XMATCH($A80,_xlfn.ANCHORARRAY('Data Sorting (COD)'!$M$2),0,1)),"","Outlier"),"")</f>
        <v/>
      </c>
      <c r="E80" s="74">
        <f t="shared" si="2"/>
        <v>0</v>
      </c>
      <c r="F80" s="74">
        <f t="shared" si="3"/>
        <v>0</v>
      </c>
      <c r="G80" s="72" t="str">
        <f>IF(ISNUMBER($I80),SUM($F$13:$F80),"")</f>
        <v/>
      </c>
      <c r="H80" s="75"/>
      <c r="I80" s="76"/>
      <c r="J80" s="72" t="str">
        <f>IF(AND(ISNUMBER($G80),$J$9&gt;=4),IF(ISNUMBER(_xlfn.XMATCH($G80,_xlfn.ANCHORARRAY('Data Sorting (TSS)'!$M$2),0,1)),"","Outlier"),"")</f>
        <v/>
      </c>
      <c r="K80" s="96"/>
    </row>
    <row r="81" spans="1:11" ht="12.75" customHeight="1" x14ac:dyDescent="0.25">
      <c r="A81" s="72" t="str">
        <f>IF(ISNUMBER($C81),SUM($E$13:$E81),"")</f>
        <v/>
      </c>
      <c r="B81" s="75"/>
      <c r="C81" s="76"/>
      <c r="D81" s="73" t="str">
        <f>IF(AND(ISNUMBER($A81),$D$9&gt;=4),IF(ISNUMBER(_xlfn.XMATCH($A81,_xlfn.ANCHORARRAY('Data Sorting (COD)'!$M$2),0,1)),"","Outlier"),"")</f>
        <v/>
      </c>
      <c r="E81" s="74">
        <f t="shared" si="2"/>
        <v>0</v>
      </c>
      <c r="F81" s="74">
        <f t="shared" si="3"/>
        <v>0</v>
      </c>
      <c r="G81" s="72" t="str">
        <f>IF(ISNUMBER($I81),SUM($F$13:$F81),"")</f>
        <v/>
      </c>
      <c r="H81" s="75"/>
      <c r="I81" s="76"/>
      <c r="J81" s="72" t="str">
        <f>IF(AND(ISNUMBER($G81),$J$9&gt;=4),IF(ISNUMBER(_xlfn.XMATCH($G81,_xlfn.ANCHORARRAY('Data Sorting (TSS)'!$M$2),0,1)),"","Outlier"),"")</f>
        <v/>
      </c>
      <c r="K81" s="96"/>
    </row>
    <row r="82" spans="1:11" ht="12.75" customHeight="1" x14ac:dyDescent="0.25">
      <c r="A82" s="72" t="str">
        <f>IF(ISNUMBER($C82),SUM($E$13:$E82),"")</f>
        <v/>
      </c>
      <c r="B82" s="75"/>
      <c r="C82" s="76"/>
      <c r="D82" s="73" t="str">
        <f>IF(AND(ISNUMBER($A82),$D$9&gt;=4),IF(ISNUMBER(_xlfn.XMATCH($A82,_xlfn.ANCHORARRAY('Data Sorting (COD)'!$M$2),0,1)),"","Outlier"),"")</f>
        <v/>
      </c>
      <c r="E82" s="74">
        <f t="shared" si="2"/>
        <v>0</v>
      </c>
      <c r="F82" s="74">
        <f t="shared" si="3"/>
        <v>0</v>
      </c>
      <c r="G82" s="72" t="str">
        <f>IF(ISNUMBER($I82),SUM($F$13:$F82),"")</f>
        <v/>
      </c>
      <c r="H82" s="75"/>
      <c r="I82" s="76"/>
      <c r="J82" s="72" t="str">
        <f>IF(AND(ISNUMBER($G82),$J$9&gt;=4),IF(ISNUMBER(_xlfn.XMATCH($G82,_xlfn.ANCHORARRAY('Data Sorting (TSS)'!$M$2),0,1)),"","Outlier"),"")</f>
        <v/>
      </c>
      <c r="K82" s="96"/>
    </row>
    <row r="83" spans="1:11" ht="12.75" customHeight="1" x14ac:dyDescent="0.25">
      <c r="A83" s="72" t="str">
        <f>IF(ISNUMBER($C83),SUM($E$13:$E83),"")</f>
        <v/>
      </c>
      <c r="B83" s="75"/>
      <c r="C83" s="76"/>
      <c r="D83" s="73" t="str">
        <f>IF(AND(ISNUMBER($A83),$D$9&gt;=4),IF(ISNUMBER(_xlfn.XMATCH($A83,_xlfn.ANCHORARRAY('Data Sorting (COD)'!$M$2),0,1)),"","Outlier"),"")</f>
        <v/>
      </c>
      <c r="E83" s="74">
        <f t="shared" si="2"/>
        <v>0</v>
      </c>
      <c r="F83" s="74">
        <f t="shared" si="3"/>
        <v>0</v>
      </c>
      <c r="G83" s="72" t="str">
        <f>IF(ISNUMBER($I83),SUM($F$13:$F83),"")</f>
        <v/>
      </c>
      <c r="H83" s="75"/>
      <c r="I83" s="76"/>
      <c r="J83" s="72" t="str">
        <f>IF(AND(ISNUMBER($G83),$J$9&gt;=4),IF(ISNUMBER(_xlfn.XMATCH($G83,_xlfn.ANCHORARRAY('Data Sorting (TSS)'!$M$2),0,1)),"","Outlier"),"")</f>
        <v/>
      </c>
      <c r="K83" s="96"/>
    </row>
    <row r="84" spans="1:11" ht="12.75" customHeight="1" x14ac:dyDescent="0.25">
      <c r="A84" s="72" t="str">
        <f>IF(ISNUMBER($C84),SUM($E$13:$E84),"")</f>
        <v/>
      </c>
      <c r="B84" s="75"/>
      <c r="C84" s="76"/>
      <c r="D84" s="73" t="str">
        <f>IF(AND(ISNUMBER($A84),$D$9&gt;=4),IF(ISNUMBER(_xlfn.XMATCH($A84,_xlfn.ANCHORARRAY('Data Sorting (COD)'!$M$2),0,1)),"","Outlier"),"")</f>
        <v/>
      </c>
      <c r="E84" s="74">
        <f t="shared" si="2"/>
        <v>0</v>
      </c>
      <c r="F84" s="74">
        <f t="shared" si="3"/>
        <v>0</v>
      </c>
      <c r="G84" s="72" t="str">
        <f>IF(ISNUMBER($I84),SUM($F$13:$F84),"")</f>
        <v/>
      </c>
      <c r="H84" s="75"/>
      <c r="I84" s="76"/>
      <c r="J84" s="72" t="str">
        <f>IF(AND(ISNUMBER($G84),$J$9&gt;=4),IF(ISNUMBER(_xlfn.XMATCH($G84,_xlfn.ANCHORARRAY('Data Sorting (TSS)'!$M$2),0,1)),"","Outlier"),"")</f>
        <v/>
      </c>
      <c r="K84" s="96"/>
    </row>
    <row r="85" spans="1:11" ht="12.75" customHeight="1" x14ac:dyDescent="0.25">
      <c r="A85" s="72" t="str">
        <f>IF(ISNUMBER($C85),SUM($E$13:$E85),"")</f>
        <v/>
      </c>
      <c r="B85" s="75"/>
      <c r="C85" s="76"/>
      <c r="D85" s="73" t="str">
        <f>IF(AND(ISNUMBER($A85),$D$9&gt;=4),IF(ISNUMBER(_xlfn.XMATCH($A85,_xlfn.ANCHORARRAY('Data Sorting (COD)'!$M$2),0,1)),"","Outlier"),"")</f>
        <v/>
      </c>
      <c r="E85" s="74">
        <f t="shared" si="2"/>
        <v>0</v>
      </c>
      <c r="F85" s="74">
        <f t="shared" si="3"/>
        <v>0</v>
      </c>
      <c r="G85" s="72" t="str">
        <f>IF(ISNUMBER($I85),SUM($F$13:$F85),"")</f>
        <v/>
      </c>
      <c r="H85" s="75"/>
      <c r="I85" s="76"/>
      <c r="J85" s="72" t="str">
        <f>IF(AND(ISNUMBER($G85),$J$9&gt;=4),IF(ISNUMBER(_xlfn.XMATCH($G85,_xlfn.ANCHORARRAY('Data Sorting (TSS)'!$M$2),0,1)),"","Outlier"),"")</f>
        <v/>
      </c>
      <c r="K85" s="96"/>
    </row>
    <row r="86" spans="1:11" ht="12.75" customHeight="1" x14ac:dyDescent="0.25">
      <c r="A86" s="72" t="str">
        <f>IF(ISNUMBER($C86),SUM($E$13:$E86),"")</f>
        <v/>
      </c>
      <c r="B86" s="75"/>
      <c r="C86" s="76"/>
      <c r="D86" s="73" t="str">
        <f>IF(AND(ISNUMBER($A86),$D$9&gt;=4),IF(ISNUMBER(_xlfn.XMATCH($A86,_xlfn.ANCHORARRAY('Data Sorting (COD)'!$M$2),0,1)),"","Outlier"),"")</f>
        <v/>
      </c>
      <c r="E86" s="74">
        <f t="shared" si="2"/>
        <v>0</v>
      </c>
      <c r="F86" s="74">
        <f t="shared" si="3"/>
        <v>0</v>
      </c>
      <c r="G86" s="72" t="str">
        <f>IF(ISNUMBER($I86),SUM($F$13:$F86),"")</f>
        <v/>
      </c>
      <c r="H86" s="75"/>
      <c r="I86" s="76"/>
      <c r="J86" s="72" t="str">
        <f>IF(AND(ISNUMBER($G86),$J$9&gt;=4),IF(ISNUMBER(_xlfn.XMATCH($G86,_xlfn.ANCHORARRAY('Data Sorting (TSS)'!$M$2),0,1)),"","Outlier"),"")</f>
        <v/>
      </c>
      <c r="K86" s="96"/>
    </row>
    <row r="87" spans="1:11" ht="12.75" customHeight="1" x14ac:dyDescent="0.25">
      <c r="A87" s="72" t="str">
        <f>IF(ISNUMBER($C87),SUM($E$13:$E87),"")</f>
        <v/>
      </c>
      <c r="B87" s="75"/>
      <c r="C87" s="76"/>
      <c r="D87" s="73" t="str">
        <f>IF(AND(ISNUMBER($A87),$D$9&gt;=4),IF(ISNUMBER(_xlfn.XMATCH($A87,_xlfn.ANCHORARRAY('Data Sorting (COD)'!$M$2),0,1)),"","Outlier"),"")</f>
        <v/>
      </c>
      <c r="E87" s="74">
        <f t="shared" si="2"/>
        <v>0</v>
      </c>
      <c r="F87" s="74">
        <f t="shared" si="3"/>
        <v>0</v>
      </c>
      <c r="G87" s="72" t="str">
        <f>IF(ISNUMBER($I87),SUM($F$13:$F87),"")</f>
        <v/>
      </c>
      <c r="H87" s="75"/>
      <c r="I87" s="76"/>
      <c r="J87" s="72" t="str">
        <f>IF(AND(ISNUMBER($G87),$J$9&gt;=4),IF(ISNUMBER(_xlfn.XMATCH($G87,_xlfn.ANCHORARRAY('Data Sorting (TSS)'!$M$2),0,1)),"","Outlier"),"")</f>
        <v/>
      </c>
      <c r="K87" s="96"/>
    </row>
    <row r="88" spans="1:11" ht="12.75" customHeight="1" x14ac:dyDescent="0.25">
      <c r="A88" s="72" t="str">
        <f>IF(ISNUMBER($C88),SUM($E$13:$E88),"")</f>
        <v/>
      </c>
      <c r="B88" s="75"/>
      <c r="C88" s="76"/>
      <c r="D88" s="73" t="str">
        <f>IF(AND(ISNUMBER($A88),$D$9&gt;=4),IF(ISNUMBER(_xlfn.XMATCH($A88,_xlfn.ANCHORARRAY('Data Sorting (COD)'!$M$2),0,1)),"","Outlier"),"")</f>
        <v/>
      </c>
      <c r="E88" s="74">
        <f t="shared" si="2"/>
        <v>0</v>
      </c>
      <c r="F88" s="74">
        <f t="shared" si="3"/>
        <v>0</v>
      </c>
      <c r="G88" s="72" t="str">
        <f>IF(ISNUMBER($I88),SUM($F$13:$F88),"")</f>
        <v/>
      </c>
      <c r="H88" s="75"/>
      <c r="I88" s="76"/>
      <c r="J88" s="72" t="str">
        <f>IF(AND(ISNUMBER($G88),$J$9&gt;=4),IF(ISNUMBER(_xlfn.XMATCH($G88,_xlfn.ANCHORARRAY('Data Sorting (TSS)'!$M$2),0,1)),"","Outlier"),"")</f>
        <v/>
      </c>
      <c r="K88" s="96"/>
    </row>
    <row r="89" spans="1:11" ht="12.75" customHeight="1" x14ac:dyDescent="0.25">
      <c r="A89" s="72" t="str">
        <f>IF(ISNUMBER($C89),SUM($E$13:$E89),"")</f>
        <v/>
      </c>
      <c r="B89" s="75"/>
      <c r="C89" s="76"/>
      <c r="D89" s="73" t="str">
        <f>IF(AND(ISNUMBER($A89),$D$9&gt;=4),IF(ISNUMBER(_xlfn.XMATCH($A89,_xlfn.ANCHORARRAY('Data Sorting (COD)'!$M$2),0,1)),"","Outlier"),"")</f>
        <v/>
      </c>
      <c r="E89" s="74">
        <f t="shared" si="2"/>
        <v>0</v>
      </c>
      <c r="F89" s="74">
        <f t="shared" si="3"/>
        <v>0</v>
      </c>
      <c r="G89" s="72" t="str">
        <f>IF(ISNUMBER($I89),SUM($F$13:$F89),"")</f>
        <v/>
      </c>
      <c r="H89" s="75"/>
      <c r="I89" s="76"/>
      <c r="J89" s="72" t="str">
        <f>IF(AND(ISNUMBER($G89),$J$9&gt;=4),IF(ISNUMBER(_xlfn.XMATCH($G89,_xlfn.ANCHORARRAY('Data Sorting (TSS)'!$M$2),0,1)),"","Outlier"),"")</f>
        <v/>
      </c>
      <c r="K89" s="96"/>
    </row>
    <row r="90" spans="1:11" ht="12.75" customHeight="1" x14ac:dyDescent="0.25">
      <c r="A90" s="72" t="str">
        <f>IF(ISNUMBER($C90),SUM($E$13:$E90),"")</f>
        <v/>
      </c>
      <c r="B90" s="75"/>
      <c r="C90" s="76"/>
      <c r="D90" s="73" t="str">
        <f>IF(AND(ISNUMBER($A90),$D$9&gt;=4),IF(ISNUMBER(_xlfn.XMATCH($A90,_xlfn.ANCHORARRAY('Data Sorting (COD)'!$M$2),0,1)),"","Outlier"),"")</f>
        <v/>
      </c>
      <c r="E90" s="74">
        <f t="shared" si="2"/>
        <v>0</v>
      </c>
      <c r="F90" s="74">
        <f t="shared" si="3"/>
        <v>0</v>
      </c>
      <c r="G90" s="72" t="str">
        <f>IF(ISNUMBER($I90),SUM($F$13:$F90),"")</f>
        <v/>
      </c>
      <c r="H90" s="75"/>
      <c r="I90" s="76"/>
      <c r="J90" s="72" t="str">
        <f>IF(AND(ISNUMBER($G90),$J$9&gt;=4),IF(ISNUMBER(_xlfn.XMATCH($G90,_xlfn.ANCHORARRAY('Data Sorting (TSS)'!$M$2),0,1)),"","Outlier"),"")</f>
        <v/>
      </c>
      <c r="K90" s="96"/>
    </row>
    <row r="91" spans="1:11" ht="12.75" customHeight="1" x14ac:dyDescent="0.25">
      <c r="A91" s="72" t="str">
        <f>IF(ISNUMBER($C91),SUM($E$13:$E91),"")</f>
        <v/>
      </c>
      <c r="B91" s="75"/>
      <c r="C91" s="76"/>
      <c r="D91" s="73" t="str">
        <f>IF(AND(ISNUMBER($A91),$D$9&gt;=4),IF(ISNUMBER(_xlfn.XMATCH($A91,_xlfn.ANCHORARRAY('Data Sorting (COD)'!$M$2),0,1)),"","Outlier"),"")</f>
        <v/>
      </c>
      <c r="E91" s="74">
        <f t="shared" si="2"/>
        <v>0</v>
      </c>
      <c r="F91" s="74">
        <f t="shared" si="3"/>
        <v>0</v>
      </c>
      <c r="G91" s="72" t="str">
        <f>IF(ISNUMBER($I91),SUM($F$13:$F91),"")</f>
        <v/>
      </c>
      <c r="H91" s="75"/>
      <c r="I91" s="76"/>
      <c r="J91" s="72" t="str">
        <f>IF(AND(ISNUMBER($G91),$J$9&gt;=4),IF(ISNUMBER(_xlfn.XMATCH($G91,_xlfn.ANCHORARRAY('Data Sorting (TSS)'!$M$2),0,1)),"","Outlier"),"")</f>
        <v/>
      </c>
      <c r="K91" s="96"/>
    </row>
    <row r="92" spans="1:11" ht="12.75" customHeight="1" x14ac:dyDescent="0.25">
      <c r="A92" s="72" t="str">
        <f>IF(ISNUMBER($C92),SUM($E$13:$E92),"")</f>
        <v/>
      </c>
      <c r="B92" s="75"/>
      <c r="C92" s="76"/>
      <c r="D92" s="73" t="str">
        <f>IF(AND(ISNUMBER($A92),$D$9&gt;=4),IF(ISNUMBER(_xlfn.XMATCH($A92,_xlfn.ANCHORARRAY('Data Sorting (COD)'!$M$2),0,1)),"","Outlier"),"")</f>
        <v/>
      </c>
      <c r="E92" s="74">
        <f t="shared" si="2"/>
        <v>0</v>
      </c>
      <c r="F92" s="74">
        <f t="shared" si="3"/>
        <v>0</v>
      </c>
      <c r="G92" s="72" t="str">
        <f>IF(ISNUMBER($I92),SUM($F$13:$F92),"")</f>
        <v/>
      </c>
      <c r="H92" s="75"/>
      <c r="I92" s="76"/>
      <c r="J92" s="72" t="str">
        <f>IF(AND(ISNUMBER($G92),$J$9&gt;=4),IF(ISNUMBER(_xlfn.XMATCH($G92,_xlfn.ANCHORARRAY('Data Sorting (TSS)'!$M$2),0,1)),"","Outlier"),"")</f>
        <v/>
      </c>
      <c r="K92" s="96"/>
    </row>
    <row r="93" spans="1:11" ht="12.75" customHeight="1" x14ac:dyDescent="0.25">
      <c r="A93" s="72" t="str">
        <f>IF(ISNUMBER($C93),SUM($E$13:$E93),"")</f>
        <v/>
      </c>
      <c r="B93" s="75"/>
      <c r="C93" s="76"/>
      <c r="D93" s="73" t="str">
        <f>IF(AND(ISNUMBER($A93),$D$9&gt;=4),IF(ISNUMBER(_xlfn.XMATCH($A93,_xlfn.ANCHORARRAY('Data Sorting (COD)'!$M$2),0,1)),"","Outlier"),"")</f>
        <v/>
      </c>
      <c r="E93" s="74">
        <f t="shared" si="2"/>
        <v>0</v>
      </c>
      <c r="F93" s="74">
        <f t="shared" si="3"/>
        <v>0</v>
      </c>
      <c r="G93" s="72" t="str">
        <f>IF(ISNUMBER($I93),SUM($F$13:$F93),"")</f>
        <v/>
      </c>
      <c r="H93" s="75"/>
      <c r="I93" s="76"/>
      <c r="J93" s="72" t="str">
        <f>IF(AND(ISNUMBER($G93),$J$9&gt;=4),IF(ISNUMBER(_xlfn.XMATCH($G93,_xlfn.ANCHORARRAY('Data Sorting (TSS)'!$M$2),0,1)),"","Outlier"),"")</f>
        <v/>
      </c>
      <c r="K93" s="96"/>
    </row>
    <row r="94" spans="1:11" ht="12.75" customHeight="1" x14ac:dyDescent="0.25">
      <c r="A94" s="72" t="str">
        <f>IF(ISNUMBER($C94),SUM($E$13:$E94),"")</f>
        <v/>
      </c>
      <c r="B94" s="75"/>
      <c r="C94" s="76"/>
      <c r="D94" s="73" t="str">
        <f>IF(AND(ISNUMBER($A94),$D$9&gt;=4),IF(ISNUMBER(_xlfn.XMATCH($A94,_xlfn.ANCHORARRAY('Data Sorting (COD)'!$M$2),0,1)),"","Outlier"),"")</f>
        <v/>
      </c>
      <c r="E94" s="74">
        <f t="shared" si="2"/>
        <v>0</v>
      </c>
      <c r="F94" s="74">
        <f t="shared" si="3"/>
        <v>0</v>
      </c>
      <c r="G94" s="72" t="str">
        <f>IF(ISNUMBER($I94),SUM($F$13:$F94),"")</f>
        <v/>
      </c>
      <c r="H94" s="75"/>
      <c r="I94" s="76"/>
      <c r="J94" s="72" t="str">
        <f>IF(AND(ISNUMBER($G94),$J$9&gt;=4),IF(ISNUMBER(_xlfn.XMATCH($G94,_xlfn.ANCHORARRAY('Data Sorting (TSS)'!$M$2),0,1)),"","Outlier"),"")</f>
        <v/>
      </c>
      <c r="K94" s="96"/>
    </row>
    <row r="95" spans="1:11" ht="12.75" customHeight="1" x14ac:dyDescent="0.25">
      <c r="A95" s="72" t="str">
        <f>IF(ISNUMBER($C95),SUM($E$13:$E95),"")</f>
        <v/>
      </c>
      <c r="B95" s="75"/>
      <c r="C95" s="76"/>
      <c r="D95" s="73" t="str">
        <f>IF(AND(ISNUMBER($A95),$D$9&gt;=4),IF(ISNUMBER(_xlfn.XMATCH($A95,_xlfn.ANCHORARRAY('Data Sorting (COD)'!$M$2),0,1)),"","Outlier"),"")</f>
        <v/>
      </c>
      <c r="E95" s="74">
        <f t="shared" si="2"/>
        <v>0</v>
      </c>
      <c r="F95" s="74">
        <f t="shared" si="3"/>
        <v>0</v>
      </c>
      <c r="G95" s="72" t="str">
        <f>IF(ISNUMBER($I95),SUM($F$13:$F95),"")</f>
        <v/>
      </c>
      <c r="H95" s="75"/>
      <c r="I95" s="76"/>
      <c r="J95" s="72" t="str">
        <f>IF(AND(ISNUMBER($G95),$J$9&gt;=4),IF(ISNUMBER(_xlfn.XMATCH($G95,_xlfn.ANCHORARRAY('Data Sorting (TSS)'!$M$2),0,1)),"","Outlier"),"")</f>
        <v/>
      </c>
      <c r="K95" s="96"/>
    </row>
    <row r="96" spans="1:11" ht="12.75" customHeight="1" x14ac:dyDescent="0.25">
      <c r="A96" s="72" t="str">
        <f>IF(ISNUMBER($C96),SUM($E$13:$E96),"")</f>
        <v/>
      </c>
      <c r="B96" s="75"/>
      <c r="C96" s="76"/>
      <c r="D96" s="73" t="str">
        <f>IF(AND(ISNUMBER($A96),$D$9&gt;=4),IF(ISNUMBER(_xlfn.XMATCH($A96,_xlfn.ANCHORARRAY('Data Sorting (COD)'!$M$2),0,1)),"","Outlier"),"")</f>
        <v/>
      </c>
      <c r="E96" s="74">
        <f t="shared" si="2"/>
        <v>0</v>
      </c>
      <c r="F96" s="74">
        <f t="shared" si="3"/>
        <v>0</v>
      </c>
      <c r="G96" s="72" t="str">
        <f>IF(ISNUMBER($I96),SUM($F$13:$F96),"")</f>
        <v/>
      </c>
      <c r="H96" s="75"/>
      <c r="I96" s="76"/>
      <c r="J96" s="72" t="str">
        <f>IF(AND(ISNUMBER($G96),$J$9&gt;=4),IF(ISNUMBER(_xlfn.XMATCH($G96,_xlfn.ANCHORARRAY('Data Sorting (TSS)'!$M$2),0,1)),"","Outlier"),"")</f>
        <v/>
      </c>
      <c r="K96" s="96"/>
    </row>
    <row r="97" spans="1:11" ht="12.75" customHeight="1" x14ac:dyDescent="0.25">
      <c r="A97" s="72" t="str">
        <f>IF(ISNUMBER($C97),SUM($E$13:$E97),"")</f>
        <v/>
      </c>
      <c r="B97" s="75"/>
      <c r="C97" s="76"/>
      <c r="D97" s="73" t="str">
        <f>IF(AND(ISNUMBER($A97),$D$9&gt;=4),IF(ISNUMBER(_xlfn.XMATCH($A97,_xlfn.ANCHORARRAY('Data Sorting (COD)'!$M$2),0,1)),"","Outlier"),"")</f>
        <v/>
      </c>
      <c r="E97" s="74">
        <f t="shared" si="2"/>
        <v>0</v>
      </c>
      <c r="F97" s="74">
        <f t="shared" si="3"/>
        <v>0</v>
      </c>
      <c r="G97" s="72" t="str">
        <f>IF(ISNUMBER($I97),SUM($F$13:$F97),"")</f>
        <v/>
      </c>
      <c r="H97" s="75"/>
      <c r="I97" s="76"/>
      <c r="J97" s="72" t="str">
        <f>IF(AND(ISNUMBER($G97),$J$9&gt;=4),IF(ISNUMBER(_xlfn.XMATCH($G97,_xlfn.ANCHORARRAY('Data Sorting (TSS)'!$M$2),0,1)),"","Outlier"),"")</f>
        <v/>
      </c>
      <c r="K97" s="96"/>
    </row>
    <row r="98" spans="1:11" ht="12.75" customHeight="1" x14ac:dyDescent="0.25">
      <c r="A98" s="72" t="str">
        <f>IF(ISNUMBER($C98),SUM($E$13:$E98),"")</f>
        <v/>
      </c>
      <c r="B98" s="75"/>
      <c r="C98" s="76"/>
      <c r="D98" s="73" t="str">
        <f>IF(AND(ISNUMBER($A98),$D$9&gt;=4),IF(ISNUMBER(_xlfn.XMATCH($A98,_xlfn.ANCHORARRAY('Data Sorting (COD)'!$M$2),0,1)),"","Outlier"),"")</f>
        <v/>
      </c>
      <c r="E98" s="74">
        <f t="shared" si="2"/>
        <v>0</v>
      </c>
      <c r="F98" s="74">
        <f t="shared" si="3"/>
        <v>0</v>
      </c>
      <c r="G98" s="72" t="str">
        <f>IF(ISNUMBER($I98),SUM($F$13:$F98),"")</f>
        <v/>
      </c>
      <c r="H98" s="75"/>
      <c r="I98" s="76"/>
      <c r="J98" s="72" t="str">
        <f>IF(AND(ISNUMBER($G98),$J$9&gt;=4),IF(ISNUMBER(_xlfn.XMATCH($G98,_xlfn.ANCHORARRAY('Data Sorting (TSS)'!$M$2),0,1)),"","Outlier"),"")</f>
        <v/>
      </c>
      <c r="K98" s="96"/>
    </row>
    <row r="99" spans="1:11" ht="12.75" customHeight="1" x14ac:dyDescent="0.25">
      <c r="A99" s="72" t="str">
        <f>IF(ISNUMBER($C99),SUM($E$13:$E99),"")</f>
        <v/>
      </c>
      <c r="B99" s="75"/>
      <c r="C99" s="76"/>
      <c r="D99" s="73" t="str">
        <f>IF(AND(ISNUMBER($A99),$D$9&gt;=4),IF(ISNUMBER(_xlfn.XMATCH($A99,_xlfn.ANCHORARRAY('Data Sorting (COD)'!$M$2),0,1)),"","Outlier"),"")</f>
        <v/>
      </c>
      <c r="E99" s="74">
        <f t="shared" si="2"/>
        <v>0</v>
      </c>
      <c r="F99" s="74">
        <f t="shared" si="3"/>
        <v>0</v>
      </c>
      <c r="G99" s="72" t="str">
        <f>IF(ISNUMBER($I99),SUM($F$13:$F99),"")</f>
        <v/>
      </c>
      <c r="H99" s="75"/>
      <c r="I99" s="76"/>
      <c r="J99" s="72" t="str">
        <f>IF(AND(ISNUMBER($G99),$J$9&gt;=4),IF(ISNUMBER(_xlfn.XMATCH($G99,_xlfn.ANCHORARRAY('Data Sorting (TSS)'!$M$2),0,1)),"","Outlier"),"")</f>
        <v/>
      </c>
      <c r="K99" s="96"/>
    </row>
    <row r="100" spans="1:11" ht="12.75" customHeight="1" x14ac:dyDescent="0.25">
      <c r="A100" s="72" t="str">
        <f>IF(ISNUMBER($C100),SUM($E$13:$E100),"")</f>
        <v/>
      </c>
      <c r="B100" s="75"/>
      <c r="C100" s="76"/>
      <c r="D100" s="73" t="str">
        <f>IF(AND(ISNUMBER($A100),$D$9&gt;=4),IF(ISNUMBER(_xlfn.XMATCH($A100,_xlfn.ANCHORARRAY('Data Sorting (COD)'!$M$2),0,1)),"","Outlier"),"")</f>
        <v/>
      </c>
      <c r="E100" s="74">
        <f t="shared" si="2"/>
        <v>0</v>
      </c>
      <c r="F100" s="74">
        <f t="shared" si="3"/>
        <v>0</v>
      </c>
      <c r="G100" s="72" t="str">
        <f>IF(ISNUMBER($I100),SUM($F$13:$F100),"")</f>
        <v/>
      </c>
      <c r="H100" s="75"/>
      <c r="I100" s="76"/>
      <c r="J100" s="72" t="str">
        <f>IF(AND(ISNUMBER($G100),$J$9&gt;=4),IF(ISNUMBER(_xlfn.XMATCH($G100,_xlfn.ANCHORARRAY('Data Sorting (TSS)'!$M$2),0,1)),"","Outlier"),"")</f>
        <v/>
      </c>
      <c r="K100" s="96"/>
    </row>
    <row r="101" spans="1:11" ht="12.75" customHeight="1" x14ac:dyDescent="0.25">
      <c r="A101" s="72" t="str">
        <f>IF(ISNUMBER($C101),SUM($E$13:$E101),"")</f>
        <v/>
      </c>
      <c r="B101" s="75"/>
      <c r="C101" s="76"/>
      <c r="D101" s="73" t="str">
        <f>IF(AND(ISNUMBER($A101),$D$9&gt;=4),IF(ISNUMBER(_xlfn.XMATCH($A101,_xlfn.ANCHORARRAY('Data Sorting (COD)'!$M$2),0,1)),"","Outlier"),"")</f>
        <v/>
      </c>
      <c r="E101" s="74">
        <f t="shared" si="2"/>
        <v>0</v>
      </c>
      <c r="F101" s="74">
        <f t="shared" si="3"/>
        <v>0</v>
      </c>
      <c r="G101" s="72" t="str">
        <f>IF(ISNUMBER($I101),SUM($F$13:$F101),"")</f>
        <v/>
      </c>
      <c r="H101" s="75"/>
      <c r="I101" s="76"/>
      <c r="J101" s="72" t="str">
        <f>IF(AND(ISNUMBER($G101),$J$9&gt;=4),IF(ISNUMBER(_xlfn.XMATCH($G101,_xlfn.ANCHORARRAY('Data Sorting (TSS)'!$M$2),0,1)),"","Outlier"),"")</f>
        <v/>
      </c>
      <c r="K101" s="96"/>
    </row>
    <row r="102" spans="1:11" ht="12.75" customHeight="1" x14ac:dyDescent="0.25">
      <c r="A102" s="72" t="str">
        <f>IF(ISNUMBER($C102),SUM($E$13:$E102),"")</f>
        <v/>
      </c>
      <c r="B102" s="75"/>
      <c r="C102" s="76"/>
      <c r="D102" s="73" t="str">
        <f>IF(AND(ISNUMBER($A102),$D$9&gt;=4),IF(ISNUMBER(_xlfn.XMATCH($A102,_xlfn.ANCHORARRAY('Data Sorting (COD)'!$M$2),0,1)),"","Outlier"),"")</f>
        <v/>
      </c>
      <c r="E102" s="74">
        <f t="shared" si="2"/>
        <v>0</v>
      </c>
      <c r="F102" s="74">
        <f t="shared" si="3"/>
        <v>0</v>
      </c>
      <c r="G102" s="72" t="str">
        <f>IF(ISNUMBER($I102),SUM($F$13:$F102),"")</f>
        <v/>
      </c>
      <c r="H102" s="75"/>
      <c r="I102" s="76"/>
      <c r="J102" s="72" t="str">
        <f>IF(AND(ISNUMBER($G102),$J$9&gt;=4),IF(ISNUMBER(_xlfn.XMATCH($G102,_xlfn.ANCHORARRAY('Data Sorting (TSS)'!$M$2),0,1)),"","Outlier"),"")</f>
        <v/>
      </c>
      <c r="K102" s="96"/>
    </row>
    <row r="103" spans="1:11" ht="12.75" customHeight="1" x14ac:dyDescent="0.25">
      <c r="A103" s="72" t="str">
        <f>IF(ISNUMBER($C103),SUM($E$13:$E103),"")</f>
        <v/>
      </c>
      <c r="B103" s="75"/>
      <c r="C103" s="76"/>
      <c r="D103" s="73" t="str">
        <f>IF(AND(ISNUMBER($A103),$D$9&gt;=4),IF(ISNUMBER(_xlfn.XMATCH($A103,_xlfn.ANCHORARRAY('Data Sorting (COD)'!$M$2),0,1)),"","Outlier"),"")</f>
        <v/>
      </c>
      <c r="E103" s="74">
        <f t="shared" si="2"/>
        <v>0</v>
      </c>
      <c r="F103" s="74">
        <f t="shared" si="3"/>
        <v>0</v>
      </c>
      <c r="G103" s="72" t="str">
        <f>IF(ISNUMBER($I103),SUM($F$13:$F103),"")</f>
        <v/>
      </c>
      <c r="H103" s="75"/>
      <c r="I103" s="76"/>
      <c r="J103" s="72" t="str">
        <f>IF(AND(ISNUMBER($G103),$J$9&gt;=4),IF(ISNUMBER(_xlfn.XMATCH($G103,_xlfn.ANCHORARRAY('Data Sorting (TSS)'!$M$2),0,1)),"","Outlier"),"")</f>
        <v/>
      </c>
      <c r="K103" s="96"/>
    </row>
    <row r="104" spans="1:11" ht="12.75" customHeight="1" x14ac:dyDescent="0.25">
      <c r="A104" s="72" t="str">
        <f>IF(ISNUMBER($C104),SUM($E$13:$E104),"")</f>
        <v/>
      </c>
      <c r="B104" s="75"/>
      <c r="C104" s="76"/>
      <c r="D104" s="73" t="str">
        <f>IF(AND(ISNUMBER($A104),$D$9&gt;=4),IF(ISNUMBER(_xlfn.XMATCH($A104,_xlfn.ANCHORARRAY('Data Sorting (COD)'!$M$2),0,1)),"","Outlier"),"")</f>
        <v/>
      </c>
      <c r="E104" s="74">
        <f t="shared" si="2"/>
        <v>0</v>
      </c>
      <c r="F104" s="74">
        <f t="shared" si="3"/>
        <v>0</v>
      </c>
      <c r="G104" s="72" t="str">
        <f>IF(ISNUMBER($I104),SUM($F$13:$F104),"")</f>
        <v/>
      </c>
      <c r="H104" s="75"/>
      <c r="I104" s="76"/>
      <c r="J104" s="72" t="str">
        <f>IF(AND(ISNUMBER($G104),$J$9&gt;=4),IF(ISNUMBER(_xlfn.XMATCH($G104,_xlfn.ANCHORARRAY('Data Sorting (TSS)'!$M$2),0,1)),"","Outlier"),"")</f>
        <v/>
      </c>
      <c r="K104" s="96"/>
    </row>
    <row r="105" spans="1:11" ht="12.75" customHeight="1" x14ac:dyDescent="0.25">
      <c r="A105" s="72" t="str">
        <f>IF(ISNUMBER($C105),SUM($E$13:$E105),"")</f>
        <v/>
      </c>
      <c r="B105" s="75"/>
      <c r="C105" s="76"/>
      <c r="D105" s="73" t="str">
        <f>IF(AND(ISNUMBER($A105),$D$9&gt;=4),IF(ISNUMBER(_xlfn.XMATCH($A105,_xlfn.ANCHORARRAY('Data Sorting (COD)'!$M$2),0,1)),"","Outlier"),"")</f>
        <v/>
      </c>
      <c r="E105" s="74">
        <f t="shared" si="2"/>
        <v>0</v>
      </c>
      <c r="F105" s="74">
        <f t="shared" si="3"/>
        <v>0</v>
      </c>
      <c r="G105" s="72" t="str">
        <f>IF(ISNUMBER($I105),SUM($F$13:$F105),"")</f>
        <v/>
      </c>
      <c r="H105" s="75"/>
      <c r="I105" s="76"/>
      <c r="J105" s="72" t="str">
        <f>IF(AND(ISNUMBER($G105),$J$9&gt;=4),IF(ISNUMBER(_xlfn.XMATCH($G105,_xlfn.ANCHORARRAY('Data Sorting (TSS)'!$M$2),0,1)),"","Outlier"),"")</f>
        <v/>
      </c>
      <c r="K105" s="96"/>
    </row>
    <row r="106" spans="1:11" ht="12.75" customHeight="1" x14ac:dyDescent="0.25">
      <c r="A106" s="72" t="str">
        <f>IF(ISNUMBER($C106),SUM($E$13:$E106),"")</f>
        <v/>
      </c>
      <c r="B106" s="75"/>
      <c r="C106" s="76"/>
      <c r="D106" s="73" t="str">
        <f>IF(AND(ISNUMBER($A106),$D$9&gt;=4),IF(ISNUMBER(_xlfn.XMATCH($A106,_xlfn.ANCHORARRAY('Data Sorting (COD)'!$M$2),0,1)),"","Outlier"),"")</f>
        <v/>
      </c>
      <c r="E106" s="74">
        <f t="shared" si="2"/>
        <v>0</v>
      </c>
      <c r="F106" s="74">
        <f t="shared" si="3"/>
        <v>0</v>
      </c>
      <c r="G106" s="72" t="str">
        <f>IF(ISNUMBER($I106),SUM($F$13:$F106),"")</f>
        <v/>
      </c>
      <c r="H106" s="75"/>
      <c r="I106" s="76"/>
      <c r="J106" s="72" t="str">
        <f>IF(AND(ISNUMBER($G106),$J$9&gt;=4),IF(ISNUMBER(_xlfn.XMATCH($G106,_xlfn.ANCHORARRAY('Data Sorting (TSS)'!$M$2),0,1)),"","Outlier"),"")</f>
        <v/>
      </c>
      <c r="K106" s="96"/>
    </row>
    <row r="107" spans="1:11" ht="12.75" customHeight="1" x14ac:dyDescent="0.25">
      <c r="A107" s="72" t="str">
        <f>IF(ISNUMBER($C107),SUM($E$13:$E107),"")</f>
        <v/>
      </c>
      <c r="B107" s="75"/>
      <c r="C107" s="76"/>
      <c r="D107" s="73" t="str">
        <f>IF(AND(ISNUMBER($A107),$D$9&gt;=4),IF(ISNUMBER(_xlfn.XMATCH($A107,_xlfn.ANCHORARRAY('Data Sorting (COD)'!$M$2),0,1)),"","Outlier"),"")</f>
        <v/>
      </c>
      <c r="E107" s="74">
        <f t="shared" si="2"/>
        <v>0</v>
      </c>
      <c r="F107" s="74">
        <f t="shared" si="3"/>
        <v>0</v>
      </c>
      <c r="G107" s="72" t="str">
        <f>IF(ISNUMBER($I107),SUM($F$13:$F107),"")</f>
        <v/>
      </c>
      <c r="H107" s="75"/>
      <c r="I107" s="76"/>
      <c r="J107" s="72" t="str">
        <f>IF(AND(ISNUMBER($G107),$J$9&gt;=4),IF(ISNUMBER(_xlfn.XMATCH($G107,_xlfn.ANCHORARRAY('Data Sorting (TSS)'!$M$2),0,1)),"","Outlier"),"")</f>
        <v/>
      </c>
      <c r="K107" s="96"/>
    </row>
    <row r="108" spans="1:11" ht="12.75" customHeight="1" x14ac:dyDescent="0.25">
      <c r="A108" s="72" t="str">
        <f>IF(ISNUMBER($C108),SUM($E$13:$E108),"")</f>
        <v/>
      </c>
      <c r="B108" s="75"/>
      <c r="C108" s="76"/>
      <c r="D108" s="73" t="str">
        <f>IF(AND(ISNUMBER($A108),$D$9&gt;=4),IF(ISNUMBER(_xlfn.XMATCH($A108,_xlfn.ANCHORARRAY('Data Sorting (COD)'!$M$2),0,1)),"","Outlier"),"")</f>
        <v/>
      </c>
      <c r="E108" s="74">
        <f t="shared" si="2"/>
        <v>0</v>
      </c>
      <c r="F108" s="74">
        <f t="shared" si="3"/>
        <v>0</v>
      </c>
      <c r="G108" s="72" t="str">
        <f>IF(ISNUMBER($I108),SUM($F$13:$F108),"")</f>
        <v/>
      </c>
      <c r="H108" s="75"/>
      <c r="I108" s="76"/>
      <c r="J108" s="72" t="str">
        <f>IF(AND(ISNUMBER($G108),$J$9&gt;=4),IF(ISNUMBER(_xlfn.XMATCH($G108,_xlfn.ANCHORARRAY('Data Sorting (TSS)'!$M$2),0,1)),"","Outlier"),"")</f>
        <v/>
      </c>
      <c r="K108" s="96"/>
    </row>
    <row r="109" spans="1:11" ht="12.75" customHeight="1" x14ac:dyDescent="0.25">
      <c r="A109" s="72" t="str">
        <f>IF(ISNUMBER($C109),SUM($E$13:$E109),"")</f>
        <v/>
      </c>
      <c r="B109" s="75"/>
      <c r="C109" s="76"/>
      <c r="D109" s="73" t="str">
        <f>IF(AND(ISNUMBER($A109),$D$9&gt;=4),IF(ISNUMBER(_xlfn.XMATCH($A109,_xlfn.ANCHORARRAY('Data Sorting (COD)'!$M$2),0,1)),"","Outlier"),"")</f>
        <v/>
      </c>
      <c r="E109" s="74">
        <f t="shared" si="2"/>
        <v>0</v>
      </c>
      <c r="F109" s="74">
        <f t="shared" si="3"/>
        <v>0</v>
      </c>
      <c r="G109" s="72" t="str">
        <f>IF(ISNUMBER($I109),SUM($F$13:$F109),"")</f>
        <v/>
      </c>
      <c r="H109" s="75"/>
      <c r="I109" s="76"/>
      <c r="J109" s="72" t="str">
        <f>IF(AND(ISNUMBER($G109),$J$9&gt;=4),IF(ISNUMBER(_xlfn.XMATCH($G109,_xlfn.ANCHORARRAY('Data Sorting (TSS)'!$M$2),0,1)),"","Outlier"),"")</f>
        <v/>
      </c>
      <c r="K109" s="96"/>
    </row>
    <row r="110" spans="1:11" ht="12.75" customHeight="1" x14ac:dyDescent="0.25">
      <c r="A110" s="72" t="str">
        <f>IF(ISNUMBER($C110),SUM($E$13:$E110),"")</f>
        <v/>
      </c>
      <c r="B110" s="75"/>
      <c r="C110" s="76"/>
      <c r="D110" s="73" t="str">
        <f>IF(AND(ISNUMBER($A110),$D$9&gt;=4),IF(ISNUMBER(_xlfn.XMATCH($A110,_xlfn.ANCHORARRAY('Data Sorting (COD)'!$M$2),0,1)),"","Outlier"),"")</f>
        <v/>
      </c>
      <c r="E110" s="74">
        <f t="shared" si="2"/>
        <v>0</v>
      </c>
      <c r="F110" s="74">
        <f t="shared" si="3"/>
        <v>0</v>
      </c>
      <c r="G110" s="72" t="str">
        <f>IF(ISNUMBER($I110),SUM($F$13:$F110),"")</f>
        <v/>
      </c>
      <c r="H110" s="75"/>
      <c r="I110" s="76"/>
      <c r="J110" s="72" t="str">
        <f>IF(AND(ISNUMBER($G110),$J$9&gt;=4),IF(ISNUMBER(_xlfn.XMATCH($G110,_xlfn.ANCHORARRAY('Data Sorting (TSS)'!$M$2),0,1)),"","Outlier"),"")</f>
        <v/>
      </c>
      <c r="K110" s="96"/>
    </row>
    <row r="111" spans="1:11" ht="12.75" customHeight="1" x14ac:dyDescent="0.25">
      <c r="A111" s="72" t="str">
        <f>IF(ISNUMBER($C111),SUM($E$13:$E111),"")</f>
        <v/>
      </c>
      <c r="B111" s="75"/>
      <c r="C111" s="76"/>
      <c r="D111" s="73" t="str">
        <f>IF(AND(ISNUMBER($A111),$D$9&gt;=4),IF(ISNUMBER(_xlfn.XMATCH($A111,_xlfn.ANCHORARRAY('Data Sorting (COD)'!$M$2),0,1)),"","Outlier"),"")</f>
        <v/>
      </c>
      <c r="E111" s="74">
        <f t="shared" si="2"/>
        <v>0</v>
      </c>
      <c r="F111" s="74">
        <f t="shared" si="3"/>
        <v>0</v>
      </c>
      <c r="G111" s="72" t="str">
        <f>IF(ISNUMBER($I111),SUM($F$13:$F111),"")</f>
        <v/>
      </c>
      <c r="H111" s="75"/>
      <c r="I111" s="76"/>
      <c r="J111" s="72" t="str">
        <f>IF(AND(ISNUMBER($G111),$J$9&gt;=4),IF(ISNUMBER(_xlfn.XMATCH($G111,_xlfn.ANCHORARRAY('Data Sorting (TSS)'!$M$2),0,1)),"","Outlier"),"")</f>
        <v/>
      </c>
      <c r="K111" s="96"/>
    </row>
    <row r="112" spans="1:11" ht="12.75" customHeight="1" x14ac:dyDescent="0.25">
      <c r="A112" s="72" t="str">
        <f>IF(ISNUMBER($C112),SUM($E$13:$E112),"")</f>
        <v/>
      </c>
      <c r="B112" s="75"/>
      <c r="C112" s="76"/>
      <c r="D112" s="73" t="str">
        <f>IF(AND(ISNUMBER($A112),$D$9&gt;=4),IF(ISNUMBER(_xlfn.XMATCH($A112,_xlfn.ANCHORARRAY('Data Sorting (COD)'!$M$2),0,1)),"","Outlier"),"")</f>
        <v/>
      </c>
      <c r="E112" s="74">
        <f t="shared" si="2"/>
        <v>0</v>
      </c>
      <c r="F112" s="74">
        <f t="shared" si="3"/>
        <v>0</v>
      </c>
      <c r="G112" s="72" t="str">
        <f>IF(ISNUMBER($I112),SUM($F$13:$F112),"")</f>
        <v/>
      </c>
      <c r="H112" s="75"/>
      <c r="I112" s="76"/>
      <c r="J112" s="72" t="str">
        <f>IF(AND(ISNUMBER($G112),$J$9&gt;=4),IF(ISNUMBER(_xlfn.XMATCH($G112,_xlfn.ANCHORARRAY('Data Sorting (TSS)'!$M$2),0,1)),"","Outlier"),"")</f>
        <v/>
      </c>
      <c r="K112" s="96"/>
    </row>
    <row r="113" spans="1:10" ht="12.75" customHeight="1" x14ac:dyDescent="0.25">
      <c r="A113" s="72" t="str">
        <f>IF(ISNUMBER($C113),SUM($E$13:$E113),"")</f>
        <v/>
      </c>
      <c r="B113" s="75"/>
      <c r="C113" s="76"/>
      <c r="D113" s="73" t="str">
        <f>IF(AND(ISNUMBER($A113),$D$9&gt;=4),IF(ISNUMBER(_xlfn.XMATCH($A113,_xlfn.ANCHORARRAY('Data Sorting (COD)'!$M$2),0,1)),"","Outlier"),"")</f>
        <v/>
      </c>
      <c r="E113" s="74">
        <f t="shared" si="2"/>
        <v>0</v>
      </c>
      <c r="F113" s="74">
        <f t="shared" si="3"/>
        <v>0</v>
      </c>
      <c r="G113" s="72" t="str">
        <f>IF(ISNUMBER($I113),SUM($F$13:$F113),"")</f>
        <v/>
      </c>
      <c r="H113" s="75"/>
      <c r="I113" s="76"/>
      <c r="J113" s="72" t="str">
        <f>IF(AND(ISNUMBER($G113),$J$9&gt;=4),IF(ISNUMBER(_xlfn.XMATCH($G113,_xlfn.ANCHORARRAY('Data Sorting (TSS)'!$M$2),0,1)),"","Outlier"),"")</f>
        <v/>
      </c>
    </row>
    <row r="114" spans="1:10" ht="12.75" customHeight="1" x14ac:dyDescent="0.25">
      <c r="A114" s="72" t="str">
        <f>IF(ISNUMBER($C114),SUM($E$13:$E114),"")</f>
        <v/>
      </c>
      <c r="B114" s="75"/>
      <c r="C114" s="76"/>
      <c r="D114" s="73" t="str">
        <f>IF(AND(ISNUMBER($A114),$D$9&gt;=4),IF(ISNUMBER(_xlfn.XMATCH($A114,_xlfn.ANCHORARRAY('Data Sorting (COD)'!$M$2),0,1)),"","Outlier"),"")</f>
        <v/>
      </c>
      <c r="E114" s="74">
        <f t="shared" si="2"/>
        <v>0</v>
      </c>
      <c r="F114" s="74">
        <f t="shared" si="3"/>
        <v>0</v>
      </c>
      <c r="G114" s="72" t="str">
        <f>IF(ISNUMBER($I114),SUM($F$13:$F114),"")</f>
        <v/>
      </c>
      <c r="H114" s="75"/>
      <c r="I114" s="76"/>
      <c r="J114" s="72" t="str">
        <f>IF(AND(ISNUMBER($G114),$J$9&gt;=4),IF(ISNUMBER(_xlfn.XMATCH($G114,_xlfn.ANCHORARRAY('Data Sorting (TSS)'!$M$2),0,1)),"","Outlier"),"")</f>
        <v/>
      </c>
    </row>
    <row r="115" spans="1:10" ht="12.75" customHeight="1" x14ac:dyDescent="0.25">
      <c r="A115" s="72" t="str">
        <f>IF(ISNUMBER($C115),SUM($E$13:$E115),"")</f>
        <v/>
      </c>
      <c r="B115" s="75"/>
      <c r="C115" s="76"/>
      <c r="D115" s="73" t="str">
        <f>IF(AND(ISNUMBER($A115),$D$9&gt;=4),IF(ISNUMBER(_xlfn.XMATCH($A115,_xlfn.ANCHORARRAY('Data Sorting (COD)'!$M$2),0,1)),"","Outlier"),"")</f>
        <v/>
      </c>
      <c r="E115" s="74">
        <f t="shared" si="2"/>
        <v>0</v>
      </c>
      <c r="F115" s="74">
        <f t="shared" si="3"/>
        <v>0</v>
      </c>
      <c r="G115" s="72" t="str">
        <f>IF(ISNUMBER($I115),SUM($F$13:$F115),"")</f>
        <v/>
      </c>
      <c r="H115" s="75"/>
      <c r="I115" s="76"/>
      <c r="J115" s="72" t="str">
        <f>IF(AND(ISNUMBER($G115),$J$9&gt;=4),IF(ISNUMBER(_xlfn.XMATCH($G115,_xlfn.ANCHORARRAY('Data Sorting (TSS)'!$M$2),0,1)),"","Outlier"),"")</f>
        <v/>
      </c>
    </row>
    <row r="116" spans="1:10" ht="12.75" customHeight="1" x14ac:dyDescent="0.25">
      <c r="A116" s="72" t="str">
        <f>IF(ISNUMBER($C116),SUM($E$13:$E116),"")</f>
        <v/>
      </c>
      <c r="B116" s="75"/>
      <c r="C116" s="76"/>
      <c r="D116" s="73" t="str">
        <f>IF(AND(ISNUMBER($A116),$D$9&gt;=4),IF(ISNUMBER(_xlfn.XMATCH($A116,_xlfn.ANCHORARRAY('Data Sorting (COD)'!$M$2),0,1)),"","Outlier"),"")</f>
        <v/>
      </c>
      <c r="E116" s="74">
        <f t="shared" si="2"/>
        <v>0</v>
      </c>
      <c r="F116" s="74">
        <f t="shared" si="3"/>
        <v>0</v>
      </c>
      <c r="G116" s="72" t="str">
        <f>IF(ISNUMBER($I116),SUM($F$13:$F116),"")</f>
        <v/>
      </c>
      <c r="H116" s="75"/>
      <c r="I116" s="76"/>
      <c r="J116" s="72" t="str">
        <f>IF(AND(ISNUMBER($G116),$J$9&gt;=4),IF(ISNUMBER(_xlfn.XMATCH($G116,_xlfn.ANCHORARRAY('Data Sorting (TSS)'!$M$2),0,1)),"","Outlier"),"")</f>
        <v/>
      </c>
    </row>
    <row r="117" spans="1:10" ht="12.75" customHeight="1" x14ac:dyDescent="0.25">
      <c r="A117" s="72" t="str">
        <f>IF(ISNUMBER($C117),SUM($E$13:$E117),"")</f>
        <v/>
      </c>
      <c r="B117" s="75"/>
      <c r="C117" s="76"/>
      <c r="D117" s="73" t="str">
        <f>IF(AND(ISNUMBER($A117),$D$9&gt;=4),IF(ISNUMBER(_xlfn.XMATCH($A117,_xlfn.ANCHORARRAY('Data Sorting (COD)'!$M$2),0,1)),"","Outlier"),"")</f>
        <v/>
      </c>
      <c r="E117" s="74">
        <f t="shared" si="2"/>
        <v>0</v>
      </c>
      <c r="F117" s="74">
        <f t="shared" si="3"/>
        <v>0</v>
      </c>
      <c r="G117" s="72" t="str">
        <f>IF(ISNUMBER($I117),SUM($F$13:$F117),"")</f>
        <v/>
      </c>
      <c r="H117" s="75"/>
      <c r="I117" s="76"/>
      <c r="J117" s="72" t="str">
        <f>IF(AND(ISNUMBER($G117),$J$9&gt;=4),IF(ISNUMBER(_xlfn.XMATCH($G117,_xlfn.ANCHORARRAY('Data Sorting (TSS)'!$M$2),0,1)),"","Outlier"),"")</f>
        <v/>
      </c>
    </row>
    <row r="118" spans="1:10" ht="12.75" customHeight="1" x14ac:dyDescent="0.25">
      <c r="A118" s="72" t="str">
        <f>IF(ISNUMBER($C118),SUM($E$13:$E118),"")</f>
        <v/>
      </c>
      <c r="B118" s="75"/>
      <c r="C118" s="76"/>
      <c r="D118" s="73" t="str">
        <f>IF(AND(ISNUMBER($A118),$D$9&gt;=4),IF(ISNUMBER(_xlfn.XMATCH($A118,_xlfn.ANCHORARRAY('Data Sorting (COD)'!$M$2),0,1)),"","Outlier"),"")</f>
        <v/>
      </c>
      <c r="E118" s="74">
        <f t="shared" si="2"/>
        <v>0</v>
      </c>
      <c r="F118" s="74">
        <f t="shared" si="3"/>
        <v>0</v>
      </c>
      <c r="G118" s="72" t="str">
        <f>IF(ISNUMBER($I118),SUM($F$13:$F118),"")</f>
        <v/>
      </c>
      <c r="H118" s="75"/>
      <c r="I118" s="76"/>
      <c r="J118" s="72" t="str">
        <f>IF(AND(ISNUMBER($G118),$J$9&gt;=4),IF(ISNUMBER(_xlfn.XMATCH($G118,_xlfn.ANCHORARRAY('Data Sorting (TSS)'!$M$2),0,1)),"","Outlier"),"")</f>
        <v/>
      </c>
    </row>
    <row r="119" spans="1:10" ht="12.75" customHeight="1" x14ac:dyDescent="0.25">
      <c r="A119" s="72" t="str">
        <f>IF(ISNUMBER($C119),SUM($E$13:$E119),"")</f>
        <v/>
      </c>
      <c r="B119" s="75"/>
      <c r="C119" s="76"/>
      <c r="D119" s="73" t="str">
        <f>IF(AND(ISNUMBER($A119),$D$9&gt;=4),IF(ISNUMBER(_xlfn.XMATCH($A119,_xlfn.ANCHORARRAY('Data Sorting (COD)'!$M$2),0,1)),"","Outlier"),"")</f>
        <v/>
      </c>
      <c r="E119" s="74">
        <f t="shared" si="2"/>
        <v>0</v>
      </c>
      <c r="F119" s="74">
        <f t="shared" si="3"/>
        <v>0</v>
      </c>
      <c r="G119" s="72" t="str">
        <f>IF(ISNUMBER($I119),SUM($F$13:$F119),"")</f>
        <v/>
      </c>
      <c r="H119" s="75"/>
      <c r="I119" s="76"/>
      <c r="J119" s="72" t="str">
        <f>IF(AND(ISNUMBER($G119),$J$9&gt;=4),IF(ISNUMBER(_xlfn.XMATCH($G119,_xlfn.ANCHORARRAY('Data Sorting (TSS)'!$M$2),0,1)),"","Outlier"),"")</f>
        <v/>
      </c>
    </row>
    <row r="120" spans="1:10" ht="12.75" customHeight="1" x14ac:dyDescent="0.25">
      <c r="A120" s="72" t="str">
        <f>IF(ISNUMBER($C120),SUM($E$13:$E120),"")</f>
        <v/>
      </c>
      <c r="B120" s="75"/>
      <c r="C120" s="76"/>
      <c r="D120" s="73" t="str">
        <f>IF(AND(ISNUMBER($A120),$D$9&gt;=4),IF(ISNUMBER(_xlfn.XMATCH($A120,_xlfn.ANCHORARRAY('Data Sorting (COD)'!$M$2),0,1)),"","Outlier"),"")</f>
        <v/>
      </c>
      <c r="E120" s="74">
        <f t="shared" si="2"/>
        <v>0</v>
      </c>
      <c r="F120" s="74">
        <f t="shared" si="3"/>
        <v>0</v>
      </c>
      <c r="G120" s="72" t="str">
        <f>IF(ISNUMBER($I120),SUM($F$13:$F120),"")</f>
        <v/>
      </c>
      <c r="H120" s="75"/>
      <c r="I120" s="76"/>
      <c r="J120" s="72" t="str">
        <f>IF(AND(ISNUMBER($G120),$J$9&gt;=4),IF(ISNUMBER(_xlfn.XMATCH($G120,_xlfn.ANCHORARRAY('Data Sorting (TSS)'!$M$2),0,1)),"","Outlier"),"")</f>
        <v/>
      </c>
    </row>
    <row r="121" spans="1:10" ht="12.75" customHeight="1" x14ac:dyDescent="0.25">
      <c r="A121" s="72" t="str">
        <f>IF(ISNUMBER($C121),SUM($E$13:$E121),"")</f>
        <v/>
      </c>
      <c r="B121" s="75"/>
      <c r="C121" s="76"/>
      <c r="D121" s="73" t="str">
        <f>IF(AND(ISNUMBER($A121),$D$9&gt;=4),IF(ISNUMBER(_xlfn.XMATCH($A121,_xlfn.ANCHORARRAY('Data Sorting (COD)'!$M$2),0,1)),"","Outlier"),"")</f>
        <v/>
      </c>
      <c r="E121" s="74">
        <f t="shared" si="2"/>
        <v>0</v>
      </c>
      <c r="F121" s="74">
        <f t="shared" si="3"/>
        <v>0</v>
      </c>
      <c r="G121" s="72" t="str">
        <f>IF(ISNUMBER($I121),SUM($F$13:$F121),"")</f>
        <v/>
      </c>
      <c r="H121" s="75"/>
      <c r="I121" s="76"/>
      <c r="J121" s="72" t="str">
        <f>IF(AND(ISNUMBER($G121),$J$9&gt;=4),IF(ISNUMBER(_xlfn.XMATCH($G121,_xlfn.ANCHORARRAY('Data Sorting (TSS)'!$M$2),0,1)),"","Outlier"),"")</f>
        <v/>
      </c>
    </row>
    <row r="122" spans="1:10" ht="12.75" customHeight="1" x14ac:dyDescent="0.25">
      <c r="A122" s="72" t="str">
        <f>IF(ISNUMBER($C122),SUM($E$13:$E122),"")</f>
        <v/>
      </c>
      <c r="B122" s="75"/>
      <c r="C122" s="76"/>
      <c r="D122" s="73" t="str">
        <f>IF(AND(ISNUMBER($A122),$D$9&gt;=4),IF(ISNUMBER(_xlfn.XMATCH($A122,_xlfn.ANCHORARRAY('Data Sorting (COD)'!$M$2),0,1)),"","Outlier"),"")</f>
        <v/>
      </c>
      <c r="E122" s="74">
        <f t="shared" si="2"/>
        <v>0</v>
      </c>
      <c r="F122" s="74">
        <f t="shared" si="3"/>
        <v>0</v>
      </c>
      <c r="G122" s="72" t="str">
        <f>IF(ISNUMBER($I122),SUM($F$13:$F122),"")</f>
        <v/>
      </c>
      <c r="H122" s="75"/>
      <c r="I122" s="76"/>
      <c r="J122" s="72" t="str">
        <f>IF(AND(ISNUMBER($G122),$J$9&gt;=4),IF(ISNUMBER(_xlfn.XMATCH($G122,_xlfn.ANCHORARRAY('Data Sorting (TSS)'!$M$2),0,1)),"","Outlier"),"")</f>
        <v/>
      </c>
    </row>
    <row r="123" spans="1:10" ht="12.75" customHeight="1" x14ac:dyDescent="0.25">
      <c r="A123" s="72" t="str">
        <f>IF(ISNUMBER($C123),SUM($E$13:$E123),"")</f>
        <v/>
      </c>
      <c r="B123" s="75"/>
      <c r="C123" s="76"/>
      <c r="D123" s="73" t="str">
        <f>IF(AND(ISNUMBER($A123),$D$9&gt;=4),IF(ISNUMBER(_xlfn.XMATCH($A123,_xlfn.ANCHORARRAY('Data Sorting (COD)'!$M$2),0,1)),"","Outlier"),"")</f>
        <v/>
      </c>
      <c r="E123" s="74">
        <f t="shared" si="2"/>
        <v>0</v>
      </c>
      <c r="F123" s="74">
        <f t="shared" si="3"/>
        <v>0</v>
      </c>
      <c r="G123" s="72" t="str">
        <f>IF(ISNUMBER($I123),SUM($F$13:$F123),"")</f>
        <v/>
      </c>
      <c r="H123" s="75"/>
      <c r="I123" s="76"/>
      <c r="J123" s="72" t="str">
        <f>IF(AND(ISNUMBER($G123),$J$9&gt;=4),IF(ISNUMBER(_xlfn.XMATCH($G123,_xlfn.ANCHORARRAY('Data Sorting (TSS)'!$M$2),0,1)),"","Outlier"),"")</f>
        <v/>
      </c>
    </row>
    <row r="124" spans="1:10" ht="12.75" customHeight="1" x14ac:dyDescent="0.25">
      <c r="A124" s="72" t="str">
        <f>IF(ISNUMBER($C124),SUM($E$13:$E124),"")</f>
        <v/>
      </c>
      <c r="B124" s="75"/>
      <c r="C124" s="76"/>
      <c r="D124" s="73" t="str">
        <f>IF(AND(ISNUMBER($A124),$D$9&gt;=4),IF(ISNUMBER(_xlfn.XMATCH($A124,_xlfn.ANCHORARRAY('Data Sorting (COD)'!$M$2),0,1)),"","Outlier"),"")</f>
        <v/>
      </c>
      <c r="E124" s="74">
        <f t="shared" si="2"/>
        <v>0</v>
      </c>
      <c r="F124" s="74">
        <f t="shared" si="3"/>
        <v>0</v>
      </c>
      <c r="G124" s="72" t="str">
        <f>IF(ISNUMBER($I124),SUM($F$13:$F124),"")</f>
        <v/>
      </c>
      <c r="H124" s="75"/>
      <c r="I124" s="76"/>
      <c r="J124" s="72" t="str">
        <f>IF(AND(ISNUMBER($G124),$J$9&gt;=4),IF(ISNUMBER(_xlfn.XMATCH($G124,_xlfn.ANCHORARRAY('Data Sorting (TSS)'!$M$2),0,1)),"","Outlier"),"")</f>
        <v/>
      </c>
    </row>
    <row r="125" spans="1:10" ht="12.75" customHeight="1" x14ac:dyDescent="0.25">
      <c r="A125" s="72" t="str">
        <f>IF(ISNUMBER($C125),SUM($E$13:$E125),"")</f>
        <v/>
      </c>
      <c r="B125" s="75"/>
      <c r="C125" s="76"/>
      <c r="D125" s="73" t="str">
        <f>IF(AND(ISNUMBER($A125),$D$9&gt;=4),IF(ISNUMBER(_xlfn.XMATCH($A125,_xlfn.ANCHORARRAY('Data Sorting (COD)'!$M$2),0,1)),"","Outlier"),"")</f>
        <v/>
      </c>
      <c r="E125" s="74">
        <f t="shared" si="2"/>
        <v>0</v>
      </c>
      <c r="F125" s="74">
        <f t="shared" si="3"/>
        <v>0</v>
      </c>
      <c r="G125" s="72" t="str">
        <f>IF(ISNUMBER($I125),SUM($F$13:$F125),"")</f>
        <v/>
      </c>
      <c r="H125" s="75"/>
      <c r="I125" s="76"/>
      <c r="J125" s="72" t="str">
        <f>IF(AND(ISNUMBER($G125),$J$9&gt;=4),IF(ISNUMBER(_xlfn.XMATCH($G125,_xlfn.ANCHORARRAY('Data Sorting (TSS)'!$M$2),0,1)),"","Outlier"),"")</f>
        <v/>
      </c>
    </row>
    <row r="126" spans="1:10" ht="12.75" customHeight="1" x14ac:dyDescent="0.25">
      <c r="A126" s="72" t="str">
        <f>IF(ISNUMBER($C126),SUM($E$13:$E126),"")</f>
        <v/>
      </c>
      <c r="B126" s="75"/>
      <c r="C126" s="76"/>
      <c r="D126" s="73" t="str">
        <f>IF(AND(ISNUMBER($A126),$D$9&gt;=4),IF(ISNUMBER(_xlfn.XMATCH($A126,_xlfn.ANCHORARRAY('Data Sorting (COD)'!$M$2),0,1)),"","Outlier"),"")</f>
        <v/>
      </c>
      <c r="E126" s="74">
        <f t="shared" si="2"/>
        <v>0</v>
      </c>
      <c r="F126" s="74">
        <f t="shared" si="3"/>
        <v>0</v>
      </c>
      <c r="G126" s="72" t="str">
        <f>IF(ISNUMBER($I126),SUM($F$13:$F126),"")</f>
        <v/>
      </c>
      <c r="H126" s="75"/>
      <c r="I126" s="76"/>
      <c r="J126" s="72" t="str">
        <f>IF(AND(ISNUMBER($G126),$J$9&gt;=4),IF(ISNUMBER(_xlfn.XMATCH($G126,_xlfn.ANCHORARRAY('Data Sorting (TSS)'!$M$2),0,1)),"","Outlier"),"")</f>
        <v/>
      </c>
    </row>
    <row r="127" spans="1:10" ht="12.75" customHeight="1" x14ac:dyDescent="0.25">
      <c r="A127" s="72" t="str">
        <f>IF(ISNUMBER($C127),SUM($E$13:$E127),"")</f>
        <v/>
      </c>
      <c r="B127" s="75"/>
      <c r="C127" s="76"/>
      <c r="D127" s="73" t="str">
        <f>IF(AND(ISNUMBER($A127),$D$9&gt;=4),IF(ISNUMBER(_xlfn.XMATCH($A127,_xlfn.ANCHORARRAY('Data Sorting (COD)'!$M$2),0,1)),"","Outlier"),"")</f>
        <v/>
      </c>
      <c r="E127" s="74">
        <f t="shared" si="2"/>
        <v>0</v>
      </c>
      <c r="F127" s="74">
        <f t="shared" si="3"/>
        <v>0</v>
      </c>
      <c r="G127" s="72" t="str">
        <f>IF(ISNUMBER($I127),SUM($F$13:$F127),"")</f>
        <v/>
      </c>
      <c r="H127" s="75"/>
      <c r="I127" s="76"/>
      <c r="J127" s="72" t="str">
        <f>IF(AND(ISNUMBER($G127),$J$9&gt;=4),IF(ISNUMBER(_xlfn.XMATCH($G127,_xlfn.ANCHORARRAY('Data Sorting (TSS)'!$M$2),0,1)),"","Outlier"),"")</f>
        <v/>
      </c>
    </row>
    <row r="128" spans="1:10" ht="12.75" customHeight="1" x14ac:dyDescent="0.25">
      <c r="A128" s="72" t="str">
        <f>IF(ISNUMBER($C128),SUM($E$13:$E128),"")</f>
        <v/>
      </c>
      <c r="B128" s="75"/>
      <c r="C128" s="76"/>
      <c r="D128" s="73" t="str">
        <f>IF(AND(ISNUMBER($A128),$D$9&gt;=4),IF(ISNUMBER(_xlfn.XMATCH($A128,_xlfn.ANCHORARRAY('Data Sorting (COD)'!$M$2),0,1)),"","Outlier"),"")</f>
        <v/>
      </c>
      <c r="E128" s="74">
        <f t="shared" si="2"/>
        <v>0</v>
      </c>
      <c r="F128" s="74">
        <f t="shared" si="3"/>
        <v>0</v>
      </c>
      <c r="G128" s="72" t="str">
        <f>IF(ISNUMBER($I128),SUM($F$13:$F128),"")</f>
        <v/>
      </c>
      <c r="H128" s="75"/>
      <c r="I128" s="76"/>
      <c r="J128" s="72" t="str">
        <f>IF(AND(ISNUMBER($G128),$J$9&gt;=4),IF(ISNUMBER(_xlfn.XMATCH($G128,_xlfn.ANCHORARRAY('Data Sorting (TSS)'!$M$2),0,1)),"","Outlier"),"")</f>
        <v/>
      </c>
    </row>
    <row r="129" spans="1:10" ht="12.75" customHeight="1" x14ac:dyDescent="0.25">
      <c r="A129" s="72" t="str">
        <f>IF(ISNUMBER($C129),SUM($E$13:$E129),"")</f>
        <v/>
      </c>
      <c r="B129" s="75"/>
      <c r="C129" s="76"/>
      <c r="D129" s="73" t="str">
        <f>IF(AND(ISNUMBER($A129),$D$9&gt;=4),IF(ISNUMBER(_xlfn.XMATCH($A129,_xlfn.ANCHORARRAY('Data Sorting (COD)'!$M$2),0,1)),"","Outlier"),"")</f>
        <v/>
      </c>
      <c r="E129" s="74">
        <f t="shared" si="2"/>
        <v>0</v>
      </c>
      <c r="F129" s="74">
        <f t="shared" si="3"/>
        <v>0</v>
      </c>
      <c r="G129" s="72" t="str">
        <f>IF(ISNUMBER($I129),SUM($F$13:$F129),"")</f>
        <v/>
      </c>
      <c r="H129" s="75"/>
      <c r="I129" s="76"/>
      <c r="J129" s="72" t="str">
        <f>IF(AND(ISNUMBER($G129),$J$9&gt;=4),IF(ISNUMBER(_xlfn.XMATCH($G129,_xlfn.ANCHORARRAY('Data Sorting (TSS)'!$M$2),0,1)),"","Outlier"),"")</f>
        <v/>
      </c>
    </row>
    <row r="130" spans="1:10" ht="12.75" customHeight="1" x14ac:dyDescent="0.25">
      <c r="A130" s="72" t="str">
        <f>IF(ISNUMBER($C130),SUM($E$13:$E130),"")</f>
        <v/>
      </c>
      <c r="B130" s="75"/>
      <c r="C130" s="76"/>
      <c r="D130" s="73" t="str">
        <f>IF(AND(ISNUMBER($A130),$D$9&gt;=4),IF(ISNUMBER(_xlfn.XMATCH($A130,_xlfn.ANCHORARRAY('Data Sorting (COD)'!$M$2),0,1)),"","Outlier"),"")</f>
        <v/>
      </c>
      <c r="E130" s="74">
        <f t="shared" si="2"/>
        <v>0</v>
      </c>
      <c r="F130" s="74">
        <f t="shared" si="3"/>
        <v>0</v>
      </c>
      <c r="G130" s="72" t="str">
        <f>IF(ISNUMBER($I130),SUM($F$13:$F130),"")</f>
        <v/>
      </c>
      <c r="H130" s="75"/>
      <c r="I130" s="76"/>
      <c r="J130" s="72" t="str">
        <f>IF(AND(ISNUMBER($G130),$J$9&gt;=4),IF(ISNUMBER(_xlfn.XMATCH($G130,_xlfn.ANCHORARRAY('Data Sorting (TSS)'!$M$2),0,1)),"","Outlier"),"")</f>
        <v/>
      </c>
    </row>
    <row r="131" spans="1:10" ht="12.75" customHeight="1" x14ac:dyDescent="0.25">
      <c r="A131" s="72" t="str">
        <f>IF(ISNUMBER($C131),SUM($E$13:$E131),"")</f>
        <v/>
      </c>
      <c r="B131" s="75"/>
      <c r="C131" s="76"/>
      <c r="D131" s="73" t="str">
        <f>IF(AND(ISNUMBER($A131),$D$9&gt;=4),IF(ISNUMBER(_xlfn.XMATCH($A131,_xlfn.ANCHORARRAY('Data Sorting (COD)'!$M$2),0,1)),"","Outlier"),"")</f>
        <v/>
      </c>
      <c r="E131" s="74">
        <f t="shared" si="2"/>
        <v>0</v>
      </c>
      <c r="F131" s="74">
        <f t="shared" si="3"/>
        <v>0</v>
      </c>
      <c r="G131" s="72" t="str">
        <f>IF(ISNUMBER($I131),SUM($F$13:$F131),"")</f>
        <v/>
      </c>
      <c r="H131" s="75"/>
      <c r="I131" s="76"/>
      <c r="J131" s="72" t="str">
        <f>IF(AND(ISNUMBER($G131),$J$9&gt;=4),IF(ISNUMBER(_xlfn.XMATCH($G131,_xlfn.ANCHORARRAY('Data Sorting (TSS)'!$M$2),0,1)),"","Outlier"),"")</f>
        <v/>
      </c>
    </row>
    <row r="132" spans="1:10" ht="12.75" customHeight="1" x14ac:dyDescent="0.25">
      <c r="A132" s="72" t="str">
        <f>IF(ISNUMBER($C132),SUM($E$13:$E132),"")</f>
        <v/>
      </c>
      <c r="B132" s="75"/>
      <c r="C132" s="76"/>
      <c r="D132" s="73" t="str">
        <f>IF(AND(ISNUMBER($A132),$D$9&gt;=4),IF(ISNUMBER(_xlfn.XMATCH($A132,_xlfn.ANCHORARRAY('Data Sorting (COD)'!$M$2),0,1)),"","Outlier"),"")</f>
        <v/>
      </c>
      <c r="E132" s="74">
        <f t="shared" si="2"/>
        <v>0</v>
      </c>
      <c r="F132" s="74">
        <f t="shared" si="3"/>
        <v>0</v>
      </c>
      <c r="G132" s="72" t="str">
        <f>IF(ISNUMBER($I132),SUM($F$13:$F132),"")</f>
        <v/>
      </c>
      <c r="H132" s="75"/>
      <c r="I132" s="76"/>
      <c r="J132" s="72" t="str">
        <f>IF(AND(ISNUMBER($G132),$J$9&gt;=4),IF(ISNUMBER(_xlfn.XMATCH($G132,_xlfn.ANCHORARRAY('Data Sorting (TSS)'!$M$2),0,1)),"","Outlier"),"")</f>
        <v/>
      </c>
    </row>
    <row r="133" spans="1:10" ht="12.75" customHeight="1" x14ac:dyDescent="0.25">
      <c r="A133" s="72" t="str">
        <f>IF(ISNUMBER($C133),SUM($E$13:$E133),"")</f>
        <v/>
      </c>
      <c r="B133" s="75"/>
      <c r="C133" s="76"/>
      <c r="D133" s="73" t="str">
        <f>IF(AND(ISNUMBER($A133),$D$9&gt;=4),IF(ISNUMBER(_xlfn.XMATCH($A133,_xlfn.ANCHORARRAY('Data Sorting (COD)'!$M$2),0,1)),"","Outlier"),"")</f>
        <v/>
      </c>
      <c r="E133" s="74">
        <f t="shared" si="2"/>
        <v>0</v>
      </c>
      <c r="F133" s="74">
        <f t="shared" si="3"/>
        <v>0</v>
      </c>
      <c r="G133" s="72" t="str">
        <f>IF(ISNUMBER($I133),SUM($F$13:$F133),"")</f>
        <v/>
      </c>
      <c r="H133" s="75"/>
      <c r="I133" s="76"/>
      <c r="J133" s="72" t="str">
        <f>IF(AND(ISNUMBER($G133),$J$9&gt;=4),IF(ISNUMBER(_xlfn.XMATCH($G133,_xlfn.ANCHORARRAY('Data Sorting (TSS)'!$M$2),0,1)),"","Outlier"),"")</f>
        <v/>
      </c>
    </row>
    <row r="134" spans="1:10" ht="12.75" customHeight="1" x14ac:dyDescent="0.25">
      <c r="A134" s="72" t="str">
        <f>IF(ISNUMBER($C134),SUM($E$13:$E134),"")</f>
        <v/>
      </c>
      <c r="B134" s="75"/>
      <c r="C134" s="76"/>
      <c r="D134" s="73" t="str">
        <f>IF(AND(ISNUMBER($A134),$D$9&gt;=4),IF(ISNUMBER(_xlfn.XMATCH($A134,_xlfn.ANCHORARRAY('Data Sorting (COD)'!$M$2),0,1)),"","Outlier"),"")</f>
        <v/>
      </c>
      <c r="E134" s="74">
        <f t="shared" si="2"/>
        <v>0</v>
      </c>
      <c r="F134" s="74">
        <f t="shared" si="3"/>
        <v>0</v>
      </c>
      <c r="G134" s="72" t="str">
        <f>IF(ISNUMBER($I134),SUM($F$13:$F134),"")</f>
        <v/>
      </c>
      <c r="H134" s="75"/>
      <c r="I134" s="76"/>
      <c r="J134" s="72" t="str">
        <f>IF(AND(ISNUMBER($G134),$J$9&gt;=4),IF(ISNUMBER(_xlfn.XMATCH($G134,_xlfn.ANCHORARRAY('Data Sorting (TSS)'!$M$2),0,1)),"","Outlier"),"")</f>
        <v/>
      </c>
    </row>
    <row r="135" spans="1:10" ht="12.75" customHeight="1" x14ac:dyDescent="0.25">
      <c r="A135" s="72" t="str">
        <f>IF(ISNUMBER($C135),SUM($E$13:$E135),"")</f>
        <v/>
      </c>
      <c r="B135" s="75"/>
      <c r="C135" s="76"/>
      <c r="D135" s="73" t="str">
        <f>IF(AND(ISNUMBER($A135),$D$9&gt;=4),IF(ISNUMBER(_xlfn.XMATCH($A135,_xlfn.ANCHORARRAY('Data Sorting (COD)'!$M$2),0,1)),"","Outlier"),"")</f>
        <v/>
      </c>
      <c r="E135" s="74">
        <f t="shared" si="2"/>
        <v>0</v>
      </c>
      <c r="F135" s="74">
        <f t="shared" si="3"/>
        <v>0</v>
      </c>
      <c r="G135" s="72" t="str">
        <f>IF(ISNUMBER($I135),SUM($F$13:$F135),"")</f>
        <v/>
      </c>
      <c r="H135" s="75"/>
      <c r="I135" s="76"/>
      <c r="J135" s="72" t="str">
        <f>IF(AND(ISNUMBER($G135),$J$9&gt;=4),IF(ISNUMBER(_xlfn.XMATCH($G135,_xlfn.ANCHORARRAY('Data Sorting (TSS)'!$M$2),0,1)),"","Outlier"),"")</f>
        <v/>
      </c>
    </row>
    <row r="136" spans="1:10" ht="12.75" customHeight="1" x14ac:dyDescent="0.25">
      <c r="A136" s="72" t="str">
        <f>IF(ISNUMBER($C136),SUM($E$13:$E136),"")</f>
        <v/>
      </c>
      <c r="B136" s="75"/>
      <c r="C136" s="76"/>
      <c r="D136" s="73" t="str">
        <f>IF(AND(ISNUMBER($A136),$D$9&gt;=4),IF(ISNUMBER(_xlfn.XMATCH($A136,_xlfn.ANCHORARRAY('Data Sorting (COD)'!$M$2),0,1)),"","Outlier"),"")</f>
        <v/>
      </c>
      <c r="E136" s="74">
        <f t="shared" si="2"/>
        <v>0</v>
      </c>
      <c r="F136" s="74">
        <f t="shared" si="3"/>
        <v>0</v>
      </c>
      <c r="G136" s="72" t="str">
        <f>IF(ISNUMBER($I136),SUM($F$13:$F136),"")</f>
        <v/>
      </c>
      <c r="H136" s="75"/>
      <c r="I136" s="76"/>
      <c r="J136" s="72" t="str">
        <f>IF(AND(ISNUMBER($G136),$J$9&gt;=4),IF(ISNUMBER(_xlfn.XMATCH($G136,_xlfn.ANCHORARRAY('Data Sorting (TSS)'!$M$2),0,1)),"","Outlier"),"")</f>
        <v/>
      </c>
    </row>
    <row r="137" spans="1:10" ht="12.75" customHeight="1" x14ac:dyDescent="0.25">
      <c r="A137" s="72" t="str">
        <f>IF(ISNUMBER($C137),SUM($E$13:$E137),"")</f>
        <v/>
      </c>
      <c r="B137" s="75"/>
      <c r="C137" s="76"/>
      <c r="D137" s="73" t="str">
        <f>IF(AND(ISNUMBER($A137),$D$9&gt;=4),IF(ISNUMBER(_xlfn.XMATCH($A137,_xlfn.ANCHORARRAY('Data Sorting (COD)'!$M$2),0,1)),"","Outlier"),"")</f>
        <v/>
      </c>
      <c r="E137" s="74">
        <f t="shared" si="2"/>
        <v>0</v>
      </c>
      <c r="F137" s="74">
        <f t="shared" si="3"/>
        <v>0</v>
      </c>
      <c r="G137" s="72" t="str">
        <f>IF(ISNUMBER($I137),SUM($F$13:$F137),"")</f>
        <v/>
      </c>
      <c r="H137" s="75"/>
      <c r="I137" s="76"/>
      <c r="J137" s="72" t="str">
        <f>IF(AND(ISNUMBER($G137),$J$9&gt;=4),IF(ISNUMBER(_xlfn.XMATCH($G137,_xlfn.ANCHORARRAY('Data Sorting (TSS)'!$M$2),0,1)),"","Outlier"),"")</f>
        <v/>
      </c>
    </row>
    <row r="138" spans="1:10" ht="12.75" customHeight="1" x14ac:dyDescent="0.25">
      <c r="A138" s="72" t="str">
        <f>IF(ISNUMBER($C138),SUM($E$13:$E138),"")</f>
        <v/>
      </c>
      <c r="B138" s="75"/>
      <c r="C138" s="76"/>
      <c r="D138" s="73" t="str">
        <f>IF(AND(ISNUMBER($A138),$D$9&gt;=4),IF(ISNUMBER(_xlfn.XMATCH($A138,_xlfn.ANCHORARRAY('Data Sorting (COD)'!$M$2),0,1)),"","Outlier"),"")</f>
        <v/>
      </c>
      <c r="E138" s="74">
        <f t="shared" si="2"/>
        <v>0</v>
      </c>
      <c r="F138" s="74">
        <f t="shared" si="3"/>
        <v>0</v>
      </c>
      <c r="G138" s="72" t="str">
        <f>IF(ISNUMBER($I138),SUM($F$13:$F138),"")</f>
        <v/>
      </c>
      <c r="H138" s="75"/>
      <c r="I138" s="76"/>
      <c r="J138" s="72" t="str">
        <f>IF(AND(ISNUMBER($G138),$J$9&gt;=4),IF(ISNUMBER(_xlfn.XMATCH($G138,_xlfn.ANCHORARRAY('Data Sorting (TSS)'!$M$2),0,1)),"","Outlier"),"")</f>
        <v/>
      </c>
    </row>
    <row r="139" spans="1:10" ht="12.75" customHeight="1" x14ac:dyDescent="0.25">
      <c r="A139" s="72" t="str">
        <f>IF(ISNUMBER($C139),SUM($E$13:$E139),"")</f>
        <v/>
      </c>
      <c r="B139" s="75"/>
      <c r="C139" s="76"/>
      <c r="D139" s="73" t="str">
        <f>IF(AND(ISNUMBER($A139),$D$9&gt;=4),IF(ISNUMBER(_xlfn.XMATCH($A139,_xlfn.ANCHORARRAY('Data Sorting (COD)'!$M$2),0,1)),"","Outlier"),"")</f>
        <v/>
      </c>
      <c r="E139" s="74">
        <f t="shared" si="2"/>
        <v>0</v>
      </c>
      <c r="F139" s="74">
        <f t="shared" si="3"/>
        <v>0</v>
      </c>
      <c r="G139" s="72" t="str">
        <f>IF(ISNUMBER($I139),SUM($F$13:$F139),"")</f>
        <v/>
      </c>
      <c r="H139" s="75"/>
      <c r="I139" s="76"/>
      <c r="J139" s="72" t="str">
        <f>IF(AND(ISNUMBER($G139),$J$9&gt;=4),IF(ISNUMBER(_xlfn.XMATCH($G139,_xlfn.ANCHORARRAY('Data Sorting (TSS)'!$M$2),0,1)),"","Outlier"),"")</f>
        <v/>
      </c>
    </row>
    <row r="140" spans="1:10" ht="12.75" customHeight="1" x14ac:dyDescent="0.25">
      <c r="A140" s="72" t="str">
        <f>IF(ISNUMBER($C140),SUM($E$13:$E140),"")</f>
        <v/>
      </c>
      <c r="B140" s="75"/>
      <c r="C140" s="76"/>
      <c r="D140" s="73" t="str">
        <f>IF(AND(ISNUMBER($A140),$D$9&gt;=4),IF(ISNUMBER(_xlfn.XMATCH($A140,_xlfn.ANCHORARRAY('Data Sorting (COD)'!$M$2),0,1)),"","Outlier"),"")</f>
        <v/>
      </c>
      <c r="E140" s="74">
        <f t="shared" si="2"/>
        <v>0</v>
      </c>
      <c r="F140" s="74">
        <f t="shared" si="3"/>
        <v>0</v>
      </c>
      <c r="G140" s="72" t="str">
        <f>IF(ISNUMBER($I140),SUM($F$13:$F140),"")</f>
        <v/>
      </c>
      <c r="H140" s="75"/>
      <c r="I140" s="76"/>
      <c r="J140" s="72" t="str">
        <f>IF(AND(ISNUMBER($G140),$J$9&gt;=4),IF(ISNUMBER(_xlfn.XMATCH($G140,_xlfn.ANCHORARRAY('Data Sorting (TSS)'!$M$2),0,1)),"","Outlier"),"")</f>
        <v/>
      </c>
    </row>
    <row r="141" spans="1:10" ht="12.75" customHeight="1" x14ac:dyDescent="0.25">
      <c r="A141" s="72" t="str">
        <f>IF(ISNUMBER($C141),SUM($E$13:$E141),"")</f>
        <v/>
      </c>
      <c r="B141" s="75"/>
      <c r="C141" s="76"/>
      <c r="D141" s="73" t="str">
        <f>IF(AND(ISNUMBER($A141),$D$9&gt;=4),IF(ISNUMBER(_xlfn.XMATCH($A141,_xlfn.ANCHORARRAY('Data Sorting (COD)'!$M$2),0,1)),"","Outlier"),"")</f>
        <v/>
      </c>
      <c r="E141" s="74">
        <f>IF(ISNUMBER($C141),1,0)</f>
        <v>0</v>
      </c>
      <c r="F141" s="74">
        <f>IF(ISNUMBER($I141),1,0)</f>
        <v>0</v>
      </c>
      <c r="G141" s="72" t="str">
        <f>IF(ISNUMBER($I141),SUM($F$13:$F141),"")</f>
        <v/>
      </c>
      <c r="H141" s="75"/>
      <c r="I141" s="76"/>
      <c r="J141" s="72" t="str">
        <f>IF(AND(ISNUMBER($G141),$J$9&gt;=4),IF(ISNUMBER(_xlfn.XMATCH($G141,_xlfn.ANCHORARRAY('Data Sorting (TSS)'!$M$2),0,1)),"","Outlier"),"")</f>
        <v/>
      </c>
    </row>
    <row r="142" spans="1:10" ht="12.75" customHeight="1" x14ac:dyDescent="0.25">
      <c r="A142" s="72" t="str">
        <f>IF(ISNUMBER($C142),SUM($E$13:$E142),"")</f>
        <v/>
      </c>
      <c r="B142" s="75"/>
      <c r="C142" s="174"/>
      <c r="D142" s="73" t="str">
        <f>IF(AND(ISNUMBER($A142),$D$9&gt;=4),IF(ISNUMBER(_xlfn.XMATCH($A142,_xlfn.ANCHORARRAY('Data Sorting (COD)'!$M$2),0,1)),"","Outlier"),"")</f>
        <v/>
      </c>
      <c r="E142" s="74">
        <f t="shared" ref="E142:E205" si="4">IF(ISNUMBER($C142),1,0)</f>
        <v>0</v>
      </c>
      <c r="F142" s="74">
        <f t="shared" ref="F142:F205" si="5">IF(ISNUMBER($I142),1,0)</f>
        <v>0</v>
      </c>
      <c r="G142" s="72" t="str">
        <f>IF(ISNUMBER($I142),SUM($F$13:$F142),"")</f>
        <v/>
      </c>
      <c r="H142" s="75"/>
      <c r="I142" s="174"/>
      <c r="J142" s="72" t="str">
        <f>IF(AND(ISNUMBER($G142),$J$9&gt;=4),IF(ISNUMBER(_xlfn.XMATCH($G142,_xlfn.ANCHORARRAY('Data Sorting (TSS)'!$M$2),0,1)),"","Outlier"),"")</f>
        <v/>
      </c>
    </row>
    <row r="143" spans="1:10" ht="12.75" customHeight="1" x14ac:dyDescent="0.25">
      <c r="A143" s="72" t="str">
        <f>IF(ISNUMBER($C143),SUM($E$13:$E143),"")</f>
        <v/>
      </c>
      <c r="B143" s="75"/>
      <c r="C143" s="174"/>
      <c r="D143" s="73" t="str">
        <f>IF(AND(ISNUMBER($A143),$D$9&gt;=4),IF(ISNUMBER(_xlfn.XMATCH($A143,_xlfn.ANCHORARRAY('Data Sorting (COD)'!$M$2),0,1)),"","Outlier"),"")</f>
        <v/>
      </c>
      <c r="E143" s="74">
        <f t="shared" si="4"/>
        <v>0</v>
      </c>
      <c r="F143" s="74">
        <f t="shared" si="5"/>
        <v>0</v>
      </c>
      <c r="G143" s="72" t="str">
        <f>IF(ISNUMBER($I143),SUM($F$13:$F143),"")</f>
        <v/>
      </c>
      <c r="H143" s="75"/>
      <c r="I143" s="174"/>
      <c r="J143" s="72" t="str">
        <f>IF(AND(ISNUMBER($G143),$J$9&gt;=4),IF(ISNUMBER(_xlfn.XMATCH($G143,_xlfn.ANCHORARRAY('Data Sorting (TSS)'!$M$2),0,1)),"","Outlier"),"")</f>
        <v/>
      </c>
    </row>
    <row r="144" spans="1:10" ht="12.75" customHeight="1" x14ac:dyDescent="0.25">
      <c r="A144" s="72" t="str">
        <f>IF(ISNUMBER($C144),SUM($E$13:$E144),"")</f>
        <v/>
      </c>
      <c r="B144" s="75"/>
      <c r="C144" s="174"/>
      <c r="D144" s="73" t="str">
        <f>IF(AND(ISNUMBER($A144),$D$9&gt;=4),IF(ISNUMBER(_xlfn.XMATCH($A144,_xlfn.ANCHORARRAY('Data Sorting (COD)'!$M$2),0,1)),"","Outlier"),"")</f>
        <v/>
      </c>
      <c r="E144" s="74">
        <f t="shared" si="4"/>
        <v>0</v>
      </c>
      <c r="F144" s="74">
        <f t="shared" si="5"/>
        <v>0</v>
      </c>
      <c r="G144" s="72" t="str">
        <f>IF(ISNUMBER($I144),SUM($F$13:$F144),"")</f>
        <v/>
      </c>
      <c r="H144" s="75"/>
      <c r="I144" s="174"/>
      <c r="J144" s="72" t="str">
        <f>IF(AND(ISNUMBER($G144),$J$9&gt;=4),IF(ISNUMBER(_xlfn.XMATCH($G144,_xlfn.ANCHORARRAY('Data Sorting (TSS)'!$M$2),0,1)),"","Outlier"),"")</f>
        <v/>
      </c>
    </row>
    <row r="145" spans="1:10" ht="12.75" customHeight="1" x14ac:dyDescent="0.25">
      <c r="A145" s="72" t="str">
        <f>IF(ISNUMBER($C145),SUM($E$13:$E145),"")</f>
        <v/>
      </c>
      <c r="B145" s="75"/>
      <c r="C145" s="174"/>
      <c r="D145" s="73" t="str">
        <f>IF(AND(ISNUMBER($A145),$D$9&gt;=4),IF(ISNUMBER(_xlfn.XMATCH($A145,_xlfn.ANCHORARRAY('Data Sorting (COD)'!$M$2),0,1)),"","Outlier"),"")</f>
        <v/>
      </c>
      <c r="E145" s="74">
        <f t="shared" si="4"/>
        <v>0</v>
      </c>
      <c r="F145" s="74">
        <f t="shared" si="5"/>
        <v>0</v>
      </c>
      <c r="G145" s="72" t="str">
        <f>IF(ISNUMBER($I145),SUM($F$13:$F145),"")</f>
        <v/>
      </c>
      <c r="H145" s="75"/>
      <c r="I145" s="174"/>
      <c r="J145" s="72" t="str">
        <f>IF(AND(ISNUMBER($G145),$J$9&gt;=4),IF(ISNUMBER(_xlfn.XMATCH($G145,_xlfn.ANCHORARRAY('Data Sorting (TSS)'!$M$2),0,1)),"","Outlier"),"")</f>
        <v/>
      </c>
    </row>
    <row r="146" spans="1:10" ht="12.75" customHeight="1" x14ac:dyDescent="0.25">
      <c r="A146" s="72" t="str">
        <f>IF(ISNUMBER($C146),SUM($E$13:$E146),"")</f>
        <v/>
      </c>
      <c r="B146" s="75"/>
      <c r="C146" s="174"/>
      <c r="D146" s="73" t="str">
        <f>IF(AND(ISNUMBER($A146),$D$9&gt;=4),IF(ISNUMBER(_xlfn.XMATCH($A146,_xlfn.ANCHORARRAY('Data Sorting (COD)'!$M$2),0,1)),"","Outlier"),"")</f>
        <v/>
      </c>
      <c r="E146" s="74">
        <f t="shared" si="4"/>
        <v>0</v>
      </c>
      <c r="F146" s="74">
        <f t="shared" si="5"/>
        <v>0</v>
      </c>
      <c r="G146" s="72" t="str">
        <f>IF(ISNUMBER($I146),SUM($F$13:$F146),"")</f>
        <v/>
      </c>
      <c r="H146" s="75"/>
      <c r="I146" s="174"/>
      <c r="J146" s="72" t="str">
        <f>IF(AND(ISNUMBER($G146),$J$9&gt;=4),IF(ISNUMBER(_xlfn.XMATCH($G146,_xlfn.ANCHORARRAY('Data Sorting (TSS)'!$M$2),0,1)),"","Outlier"),"")</f>
        <v/>
      </c>
    </row>
    <row r="147" spans="1:10" ht="12.75" customHeight="1" x14ac:dyDescent="0.25">
      <c r="A147" s="72" t="str">
        <f>IF(ISNUMBER($C147),SUM($E$13:$E147),"")</f>
        <v/>
      </c>
      <c r="B147" s="75"/>
      <c r="C147" s="174"/>
      <c r="D147" s="73" t="str">
        <f>IF(AND(ISNUMBER($A147),$D$9&gt;=4),IF(ISNUMBER(_xlfn.XMATCH($A147,_xlfn.ANCHORARRAY('Data Sorting (COD)'!$M$2),0,1)),"","Outlier"),"")</f>
        <v/>
      </c>
      <c r="E147" s="74">
        <f t="shared" si="4"/>
        <v>0</v>
      </c>
      <c r="F147" s="74">
        <f t="shared" si="5"/>
        <v>0</v>
      </c>
      <c r="G147" s="72" t="str">
        <f>IF(ISNUMBER($I147),SUM($F$13:$F147),"")</f>
        <v/>
      </c>
      <c r="H147" s="75"/>
      <c r="I147" s="174"/>
      <c r="J147" s="72" t="str">
        <f>IF(AND(ISNUMBER($G147),$J$9&gt;=4),IF(ISNUMBER(_xlfn.XMATCH($G147,_xlfn.ANCHORARRAY('Data Sorting (TSS)'!$M$2),0,1)),"","Outlier"),"")</f>
        <v/>
      </c>
    </row>
    <row r="148" spans="1:10" ht="12.75" customHeight="1" x14ac:dyDescent="0.25">
      <c r="A148" s="72" t="str">
        <f>IF(ISNUMBER($C148),SUM($E$13:$E148),"")</f>
        <v/>
      </c>
      <c r="B148" s="75"/>
      <c r="C148" s="174"/>
      <c r="D148" s="73" t="str">
        <f>IF(AND(ISNUMBER($A148),$D$9&gt;=4),IF(ISNUMBER(_xlfn.XMATCH($A148,_xlfn.ANCHORARRAY('Data Sorting (COD)'!$M$2),0,1)),"","Outlier"),"")</f>
        <v/>
      </c>
      <c r="E148" s="74">
        <f t="shared" si="4"/>
        <v>0</v>
      </c>
      <c r="F148" s="74">
        <f t="shared" si="5"/>
        <v>0</v>
      </c>
      <c r="G148" s="72" t="str">
        <f>IF(ISNUMBER($I148),SUM($F$13:$F148),"")</f>
        <v/>
      </c>
      <c r="H148" s="75"/>
      <c r="I148" s="174"/>
      <c r="J148" s="72" t="str">
        <f>IF(AND(ISNUMBER($G148),$J$9&gt;=4),IF(ISNUMBER(_xlfn.XMATCH($G148,_xlfn.ANCHORARRAY('Data Sorting (TSS)'!$M$2),0,1)),"","Outlier"),"")</f>
        <v/>
      </c>
    </row>
    <row r="149" spans="1:10" ht="12.75" customHeight="1" x14ac:dyDescent="0.25">
      <c r="A149" s="72" t="str">
        <f>IF(ISNUMBER($C149),SUM($E$13:$E149),"")</f>
        <v/>
      </c>
      <c r="B149" s="75"/>
      <c r="C149" s="174"/>
      <c r="D149" s="73" t="str">
        <f>IF(AND(ISNUMBER($A149),$D$9&gt;=4),IF(ISNUMBER(_xlfn.XMATCH($A149,_xlfn.ANCHORARRAY('Data Sorting (COD)'!$M$2),0,1)),"","Outlier"),"")</f>
        <v/>
      </c>
      <c r="E149" s="74">
        <f t="shared" si="4"/>
        <v>0</v>
      </c>
      <c r="F149" s="74">
        <f t="shared" si="5"/>
        <v>0</v>
      </c>
      <c r="G149" s="72" t="str">
        <f>IF(ISNUMBER($I149),SUM($F$13:$F149),"")</f>
        <v/>
      </c>
      <c r="H149" s="75"/>
      <c r="I149" s="174"/>
      <c r="J149" s="72" t="str">
        <f>IF(AND(ISNUMBER($G149),$J$9&gt;=4),IF(ISNUMBER(_xlfn.XMATCH($G149,_xlfn.ANCHORARRAY('Data Sorting (TSS)'!$M$2),0,1)),"","Outlier"),"")</f>
        <v/>
      </c>
    </row>
    <row r="150" spans="1:10" ht="12.75" customHeight="1" x14ac:dyDescent="0.25">
      <c r="A150" s="72" t="str">
        <f>IF(ISNUMBER($C150),SUM($E$13:$E150),"")</f>
        <v/>
      </c>
      <c r="B150" s="75"/>
      <c r="C150" s="174"/>
      <c r="D150" s="73" t="str">
        <f>IF(AND(ISNUMBER($A150),$D$9&gt;=4),IF(ISNUMBER(_xlfn.XMATCH($A150,_xlfn.ANCHORARRAY('Data Sorting (COD)'!$M$2),0,1)),"","Outlier"),"")</f>
        <v/>
      </c>
      <c r="E150" s="74">
        <f t="shared" si="4"/>
        <v>0</v>
      </c>
      <c r="F150" s="74">
        <f t="shared" si="5"/>
        <v>0</v>
      </c>
      <c r="G150" s="72" t="str">
        <f>IF(ISNUMBER($I150),SUM($F$13:$F150),"")</f>
        <v/>
      </c>
      <c r="H150" s="75"/>
      <c r="I150" s="174"/>
      <c r="J150" s="72" t="str">
        <f>IF(AND(ISNUMBER($G150),$J$9&gt;=4),IF(ISNUMBER(_xlfn.XMATCH($G150,_xlfn.ANCHORARRAY('Data Sorting (TSS)'!$M$2),0,1)),"","Outlier"),"")</f>
        <v/>
      </c>
    </row>
    <row r="151" spans="1:10" ht="12.75" customHeight="1" x14ac:dyDescent="0.25">
      <c r="A151" s="72" t="str">
        <f>IF(ISNUMBER($C151),SUM($E$13:$E151),"")</f>
        <v/>
      </c>
      <c r="B151" s="75"/>
      <c r="C151" s="174"/>
      <c r="D151" s="73" t="str">
        <f>IF(AND(ISNUMBER($A151),$D$9&gt;=4),IF(ISNUMBER(_xlfn.XMATCH($A151,_xlfn.ANCHORARRAY('Data Sorting (COD)'!$M$2),0,1)),"","Outlier"),"")</f>
        <v/>
      </c>
      <c r="E151" s="74">
        <f t="shared" si="4"/>
        <v>0</v>
      </c>
      <c r="F151" s="74">
        <f t="shared" si="5"/>
        <v>0</v>
      </c>
      <c r="G151" s="72" t="str">
        <f>IF(ISNUMBER($I151),SUM($F$13:$F151),"")</f>
        <v/>
      </c>
      <c r="H151" s="75"/>
      <c r="I151" s="174"/>
      <c r="J151" s="72" t="str">
        <f>IF(AND(ISNUMBER($G151),$J$9&gt;=4),IF(ISNUMBER(_xlfn.XMATCH($G151,_xlfn.ANCHORARRAY('Data Sorting (TSS)'!$M$2),0,1)),"","Outlier"),"")</f>
        <v/>
      </c>
    </row>
    <row r="152" spans="1:10" ht="12.75" customHeight="1" x14ac:dyDescent="0.25">
      <c r="A152" s="72" t="str">
        <f>IF(ISNUMBER($C152),SUM($E$13:$E152),"")</f>
        <v/>
      </c>
      <c r="B152" s="75"/>
      <c r="C152" s="174"/>
      <c r="D152" s="73" t="str">
        <f>IF(AND(ISNUMBER($A152),$D$9&gt;=4),IF(ISNUMBER(_xlfn.XMATCH($A152,_xlfn.ANCHORARRAY('Data Sorting (COD)'!$M$2),0,1)),"","Outlier"),"")</f>
        <v/>
      </c>
      <c r="E152" s="74">
        <f t="shared" si="4"/>
        <v>0</v>
      </c>
      <c r="F152" s="74">
        <f t="shared" si="5"/>
        <v>0</v>
      </c>
      <c r="G152" s="72" t="str">
        <f>IF(ISNUMBER($I152),SUM($F$13:$F152),"")</f>
        <v/>
      </c>
      <c r="H152" s="75"/>
      <c r="I152" s="174"/>
      <c r="J152" s="72" t="str">
        <f>IF(AND(ISNUMBER($G152),$J$9&gt;=4),IF(ISNUMBER(_xlfn.XMATCH($G152,_xlfn.ANCHORARRAY('Data Sorting (TSS)'!$M$2),0,1)),"","Outlier"),"")</f>
        <v/>
      </c>
    </row>
    <row r="153" spans="1:10" ht="12.75" customHeight="1" x14ac:dyDescent="0.25">
      <c r="A153" s="72" t="str">
        <f>IF(ISNUMBER($C153),SUM($E$13:$E153),"")</f>
        <v/>
      </c>
      <c r="B153" s="75"/>
      <c r="C153" s="174"/>
      <c r="D153" s="73" t="str">
        <f>IF(AND(ISNUMBER($A153),$D$9&gt;=4),IF(ISNUMBER(_xlfn.XMATCH($A153,_xlfn.ANCHORARRAY('Data Sorting (COD)'!$M$2),0,1)),"","Outlier"),"")</f>
        <v/>
      </c>
      <c r="E153" s="74">
        <f t="shared" si="4"/>
        <v>0</v>
      </c>
      <c r="F153" s="74">
        <f t="shared" si="5"/>
        <v>0</v>
      </c>
      <c r="G153" s="72" t="str">
        <f>IF(ISNUMBER($I153),SUM($F$13:$F153),"")</f>
        <v/>
      </c>
      <c r="H153" s="75"/>
      <c r="I153" s="174"/>
      <c r="J153" s="72" t="str">
        <f>IF(AND(ISNUMBER($G153),$J$9&gt;=4),IF(ISNUMBER(_xlfn.XMATCH($G153,_xlfn.ANCHORARRAY('Data Sorting (TSS)'!$M$2),0,1)),"","Outlier"),"")</f>
        <v/>
      </c>
    </row>
    <row r="154" spans="1:10" ht="12.75" customHeight="1" x14ac:dyDescent="0.25">
      <c r="A154" s="72" t="str">
        <f>IF(ISNUMBER($C154),SUM($E$13:$E154),"")</f>
        <v/>
      </c>
      <c r="B154" s="75"/>
      <c r="C154" s="174"/>
      <c r="D154" s="73" t="str">
        <f>IF(AND(ISNUMBER($A154),$D$9&gt;=4),IF(ISNUMBER(_xlfn.XMATCH($A154,_xlfn.ANCHORARRAY('Data Sorting (COD)'!$M$2),0,1)),"","Outlier"),"")</f>
        <v/>
      </c>
      <c r="E154" s="74">
        <f t="shared" si="4"/>
        <v>0</v>
      </c>
      <c r="F154" s="74">
        <f t="shared" si="5"/>
        <v>0</v>
      </c>
      <c r="G154" s="72" t="str">
        <f>IF(ISNUMBER($I154),SUM($F$13:$F154),"")</f>
        <v/>
      </c>
      <c r="H154" s="75"/>
      <c r="I154" s="174"/>
      <c r="J154" s="72" t="str">
        <f>IF(AND(ISNUMBER($G154),$J$9&gt;=4),IF(ISNUMBER(_xlfn.XMATCH($G154,_xlfn.ANCHORARRAY('Data Sorting (TSS)'!$M$2),0,1)),"","Outlier"),"")</f>
        <v/>
      </c>
    </row>
    <row r="155" spans="1:10" ht="12.75" customHeight="1" x14ac:dyDescent="0.25">
      <c r="A155" s="72" t="str">
        <f>IF(ISNUMBER($C155),SUM($E$13:$E155),"")</f>
        <v/>
      </c>
      <c r="B155" s="75"/>
      <c r="C155" s="174"/>
      <c r="D155" s="73" t="str">
        <f>IF(AND(ISNUMBER($A155),$D$9&gt;=4),IF(ISNUMBER(_xlfn.XMATCH($A155,_xlfn.ANCHORARRAY('Data Sorting (COD)'!$M$2),0,1)),"","Outlier"),"")</f>
        <v/>
      </c>
      <c r="E155" s="74">
        <f t="shared" si="4"/>
        <v>0</v>
      </c>
      <c r="F155" s="74">
        <f t="shared" si="5"/>
        <v>0</v>
      </c>
      <c r="G155" s="72" t="str">
        <f>IF(ISNUMBER($I155),SUM($F$13:$F155),"")</f>
        <v/>
      </c>
      <c r="H155" s="75"/>
      <c r="I155" s="174"/>
      <c r="J155" s="72" t="str">
        <f>IF(AND(ISNUMBER($G155),$J$9&gt;=4),IF(ISNUMBER(_xlfn.XMATCH($G155,_xlfn.ANCHORARRAY('Data Sorting (TSS)'!$M$2),0,1)),"","Outlier"),"")</f>
        <v/>
      </c>
    </row>
    <row r="156" spans="1:10" ht="12.75" customHeight="1" x14ac:dyDescent="0.25">
      <c r="A156" s="72" t="str">
        <f>IF(ISNUMBER($C156),SUM($E$13:$E156),"")</f>
        <v/>
      </c>
      <c r="B156" s="75"/>
      <c r="C156" s="174"/>
      <c r="D156" s="73" t="str">
        <f>IF(AND(ISNUMBER($A156),$D$9&gt;=4),IF(ISNUMBER(_xlfn.XMATCH($A156,_xlfn.ANCHORARRAY('Data Sorting (COD)'!$M$2),0,1)),"","Outlier"),"")</f>
        <v/>
      </c>
      <c r="E156" s="74">
        <f t="shared" si="4"/>
        <v>0</v>
      </c>
      <c r="F156" s="74">
        <f t="shared" si="5"/>
        <v>0</v>
      </c>
      <c r="G156" s="72" t="str">
        <f>IF(ISNUMBER($I156),SUM($F$13:$F156),"")</f>
        <v/>
      </c>
      <c r="H156" s="75"/>
      <c r="I156" s="174"/>
      <c r="J156" s="72" t="str">
        <f>IF(AND(ISNUMBER($G156),$J$9&gt;=4),IF(ISNUMBER(_xlfn.XMATCH($G156,_xlfn.ANCHORARRAY('Data Sorting (TSS)'!$M$2),0,1)),"","Outlier"),"")</f>
        <v/>
      </c>
    </row>
    <row r="157" spans="1:10" ht="12.75" customHeight="1" x14ac:dyDescent="0.25">
      <c r="A157" s="72" t="str">
        <f>IF(ISNUMBER($C157),SUM($E$13:$E157),"")</f>
        <v/>
      </c>
      <c r="B157" s="75"/>
      <c r="C157" s="174"/>
      <c r="D157" s="73" t="str">
        <f>IF(AND(ISNUMBER($A157),$D$9&gt;=4),IF(ISNUMBER(_xlfn.XMATCH($A157,_xlfn.ANCHORARRAY('Data Sorting (COD)'!$M$2),0,1)),"","Outlier"),"")</f>
        <v/>
      </c>
      <c r="E157" s="74">
        <f t="shared" si="4"/>
        <v>0</v>
      </c>
      <c r="F157" s="74">
        <f t="shared" si="5"/>
        <v>0</v>
      </c>
      <c r="G157" s="72" t="str">
        <f>IF(ISNUMBER($I157),SUM($F$13:$F157),"")</f>
        <v/>
      </c>
      <c r="H157" s="75"/>
      <c r="I157" s="174"/>
      <c r="J157" s="72" t="str">
        <f>IF(AND(ISNUMBER($G157),$J$9&gt;=4),IF(ISNUMBER(_xlfn.XMATCH($G157,_xlfn.ANCHORARRAY('Data Sorting (TSS)'!$M$2),0,1)),"","Outlier"),"")</f>
        <v/>
      </c>
    </row>
    <row r="158" spans="1:10" ht="12.75" customHeight="1" x14ac:dyDescent="0.25">
      <c r="A158" s="72" t="str">
        <f>IF(ISNUMBER($C158),SUM($E$13:$E158),"")</f>
        <v/>
      </c>
      <c r="B158" s="75"/>
      <c r="C158" s="174"/>
      <c r="D158" s="73" t="str">
        <f>IF(AND(ISNUMBER($A158),$D$9&gt;=4),IF(ISNUMBER(_xlfn.XMATCH($A158,_xlfn.ANCHORARRAY('Data Sorting (COD)'!$M$2),0,1)),"","Outlier"),"")</f>
        <v/>
      </c>
      <c r="E158" s="74">
        <f t="shared" si="4"/>
        <v>0</v>
      </c>
      <c r="F158" s="74">
        <f t="shared" si="5"/>
        <v>0</v>
      </c>
      <c r="G158" s="72" t="str">
        <f>IF(ISNUMBER($I158),SUM($F$13:$F158),"")</f>
        <v/>
      </c>
      <c r="H158" s="75"/>
      <c r="I158" s="174"/>
      <c r="J158" s="72" t="str">
        <f>IF(AND(ISNUMBER($G158),$J$9&gt;=4),IF(ISNUMBER(_xlfn.XMATCH($G158,_xlfn.ANCHORARRAY('Data Sorting (TSS)'!$M$2),0,1)),"","Outlier"),"")</f>
        <v/>
      </c>
    </row>
    <row r="159" spans="1:10" ht="12.75" customHeight="1" x14ac:dyDescent="0.25">
      <c r="A159" s="72" t="str">
        <f>IF(ISNUMBER($C159),SUM($E$13:$E159),"")</f>
        <v/>
      </c>
      <c r="B159" s="75"/>
      <c r="C159" s="174"/>
      <c r="D159" s="73" t="str">
        <f>IF(AND(ISNUMBER($A159),$D$9&gt;=4),IF(ISNUMBER(_xlfn.XMATCH($A159,_xlfn.ANCHORARRAY('Data Sorting (COD)'!$M$2),0,1)),"","Outlier"),"")</f>
        <v/>
      </c>
      <c r="E159" s="74">
        <f t="shared" si="4"/>
        <v>0</v>
      </c>
      <c r="F159" s="74">
        <f t="shared" si="5"/>
        <v>0</v>
      </c>
      <c r="G159" s="72" t="str">
        <f>IF(ISNUMBER($I159),SUM($F$13:$F159),"")</f>
        <v/>
      </c>
      <c r="H159" s="75"/>
      <c r="I159" s="174"/>
      <c r="J159" s="72" t="str">
        <f>IF(AND(ISNUMBER($G159),$J$9&gt;=4),IF(ISNUMBER(_xlfn.XMATCH($G159,_xlfn.ANCHORARRAY('Data Sorting (TSS)'!$M$2),0,1)),"","Outlier"),"")</f>
        <v/>
      </c>
    </row>
    <row r="160" spans="1:10" ht="12.75" customHeight="1" x14ac:dyDescent="0.25">
      <c r="A160" s="72" t="str">
        <f>IF(ISNUMBER($C160),SUM($E$13:$E160),"")</f>
        <v/>
      </c>
      <c r="B160" s="75"/>
      <c r="C160" s="174"/>
      <c r="D160" s="73" t="str">
        <f>IF(AND(ISNUMBER($A160),$D$9&gt;=4),IF(ISNUMBER(_xlfn.XMATCH($A160,_xlfn.ANCHORARRAY('Data Sorting (COD)'!$M$2),0,1)),"","Outlier"),"")</f>
        <v/>
      </c>
      <c r="E160" s="74">
        <f t="shared" si="4"/>
        <v>0</v>
      </c>
      <c r="F160" s="74">
        <f t="shared" si="5"/>
        <v>0</v>
      </c>
      <c r="G160" s="72" t="str">
        <f>IF(ISNUMBER($I160),SUM($F$13:$F160),"")</f>
        <v/>
      </c>
      <c r="H160" s="75"/>
      <c r="I160" s="174"/>
      <c r="J160" s="72" t="str">
        <f>IF(AND(ISNUMBER($G160),$J$9&gt;=4),IF(ISNUMBER(_xlfn.XMATCH($G160,_xlfn.ANCHORARRAY('Data Sorting (TSS)'!$M$2),0,1)),"","Outlier"),"")</f>
        <v/>
      </c>
    </row>
    <row r="161" spans="1:10" ht="12.75" customHeight="1" x14ac:dyDescent="0.25">
      <c r="A161" s="72" t="str">
        <f>IF(ISNUMBER($C161),SUM($E$13:$E161),"")</f>
        <v/>
      </c>
      <c r="B161" s="75"/>
      <c r="C161" s="174"/>
      <c r="D161" s="73" t="str">
        <f>IF(AND(ISNUMBER($A161),$D$9&gt;=4),IF(ISNUMBER(_xlfn.XMATCH($A161,_xlfn.ANCHORARRAY('Data Sorting (COD)'!$M$2),0,1)),"","Outlier"),"")</f>
        <v/>
      </c>
      <c r="E161" s="74">
        <f t="shared" si="4"/>
        <v>0</v>
      </c>
      <c r="F161" s="74">
        <f t="shared" si="5"/>
        <v>0</v>
      </c>
      <c r="G161" s="72" t="str">
        <f>IF(ISNUMBER($I161),SUM($F$13:$F161),"")</f>
        <v/>
      </c>
      <c r="H161" s="75"/>
      <c r="I161" s="174"/>
      <c r="J161" s="72" t="str">
        <f>IF(AND(ISNUMBER($G161),$J$9&gt;=4),IF(ISNUMBER(_xlfn.XMATCH($G161,_xlfn.ANCHORARRAY('Data Sorting (TSS)'!$M$2),0,1)),"","Outlier"),"")</f>
        <v/>
      </c>
    </row>
    <row r="162" spans="1:10" ht="12.75" customHeight="1" x14ac:dyDescent="0.25">
      <c r="A162" s="72" t="str">
        <f>IF(ISNUMBER($C162),SUM($E$13:$E162),"")</f>
        <v/>
      </c>
      <c r="B162" s="75"/>
      <c r="C162" s="174"/>
      <c r="D162" s="73" t="str">
        <f>IF(AND(ISNUMBER($A162),$D$9&gt;=4),IF(ISNUMBER(_xlfn.XMATCH($A162,_xlfn.ANCHORARRAY('Data Sorting (COD)'!$M$2),0,1)),"","Outlier"),"")</f>
        <v/>
      </c>
      <c r="E162" s="74">
        <f t="shared" si="4"/>
        <v>0</v>
      </c>
      <c r="F162" s="74">
        <f t="shared" si="5"/>
        <v>0</v>
      </c>
      <c r="G162" s="72" t="str">
        <f>IF(ISNUMBER($I162),SUM($F$13:$F162),"")</f>
        <v/>
      </c>
      <c r="H162" s="75"/>
      <c r="I162" s="174"/>
      <c r="J162" s="72" t="str">
        <f>IF(AND(ISNUMBER($G162),$J$9&gt;=4),IF(ISNUMBER(_xlfn.XMATCH($G162,_xlfn.ANCHORARRAY('Data Sorting (TSS)'!$M$2),0,1)),"","Outlier"),"")</f>
        <v/>
      </c>
    </row>
    <row r="163" spans="1:10" ht="12.75" customHeight="1" x14ac:dyDescent="0.25">
      <c r="A163" s="72" t="str">
        <f>IF(ISNUMBER($C163),SUM($E$13:$E163),"")</f>
        <v/>
      </c>
      <c r="B163" s="75"/>
      <c r="C163" s="174"/>
      <c r="D163" s="73" t="str">
        <f>IF(AND(ISNUMBER($A163),$D$9&gt;=4),IF(ISNUMBER(_xlfn.XMATCH($A163,_xlfn.ANCHORARRAY('Data Sorting (COD)'!$M$2),0,1)),"","Outlier"),"")</f>
        <v/>
      </c>
      <c r="E163" s="74">
        <f t="shared" si="4"/>
        <v>0</v>
      </c>
      <c r="F163" s="74">
        <f t="shared" si="5"/>
        <v>0</v>
      </c>
      <c r="G163" s="72" t="str">
        <f>IF(ISNUMBER($I163),SUM($F$13:$F163),"")</f>
        <v/>
      </c>
      <c r="H163" s="75"/>
      <c r="I163" s="174"/>
      <c r="J163" s="72" t="str">
        <f>IF(AND(ISNUMBER($G163),$J$9&gt;=4),IF(ISNUMBER(_xlfn.XMATCH($G163,_xlfn.ANCHORARRAY('Data Sorting (TSS)'!$M$2),0,1)),"","Outlier"),"")</f>
        <v/>
      </c>
    </row>
    <row r="164" spans="1:10" ht="12.75" customHeight="1" x14ac:dyDescent="0.25">
      <c r="A164" s="72" t="str">
        <f>IF(ISNUMBER($C164),SUM($E$13:$E164),"")</f>
        <v/>
      </c>
      <c r="B164" s="75"/>
      <c r="C164" s="174"/>
      <c r="D164" s="73" t="str">
        <f>IF(AND(ISNUMBER($A164),$D$9&gt;=4),IF(ISNUMBER(_xlfn.XMATCH($A164,_xlfn.ANCHORARRAY('Data Sorting (COD)'!$M$2),0,1)),"","Outlier"),"")</f>
        <v/>
      </c>
      <c r="E164" s="74">
        <f t="shared" si="4"/>
        <v>0</v>
      </c>
      <c r="F164" s="74">
        <f t="shared" si="5"/>
        <v>0</v>
      </c>
      <c r="G164" s="72" t="str">
        <f>IF(ISNUMBER($I164),SUM($F$13:$F164),"")</f>
        <v/>
      </c>
      <c r="H164" s="75"/>
      <c r="I164" s="174"/>
      <c r="J164" s="72" t="str">
        <f>IF(AND(ISNUMBER($G164),$J$9&gt;=4),IF(ISNUMBER(_xlfn.XMATCH($G164,_xlfn.ANCHORARRAY('Data Sorting (TSS)'!$M$2),0,1)),"","Outlier"),"")</f>
        <v/>
      </c>
    </row>
    <row r="165" spans="1:10" ht="12.75" customHeight="1" x14ac:dyDescent="0.25">
      <c r="A165" s="72" t="str">
        <f>IF(ISNUMBER($C165),SUM($E$13:$E165),"")</f>
        <v/>
      </c>
      <c r="B165" s="75"/>
      <c r="C165" s="174"/>
      <c r="D165" s="73" t="str">
        <f>IF(AND(ISNUMBER($A165),$D$9&gt;=4),IF(ISNUMBER(_xlfn.XMATCH($A165,_xlfn.ANCHORARRAY('Data Sorting (COD)'!$M$2),0,1)),"","Outlier"),"")</f>
        <v/>
      </c>
      <c r="E165" s="74">
        <f t="shared" si="4"/>
        <v>0</v>
      </c>
      <c r="F165" s="74">
        <f t="shared" si="5"/>
        <v>0</v>
      </c>
      <c r="G165" s="72" t="str">
        <f>IF(ISNUMBER($I165),SUM($F$13:$F165),"")</f>
        <v/>
      </c>
      <c r="H165" s="75"/>
      <c r="I165" s="174"/>
      <c r="J165" s="72" t="str">
        <f>IF(AND(ISNUMBER($G165),$J$9&gt;=4),IF(ISNUMBER(_xlfn.XMATCH($G165,_xlfn.ANCHORARRAY('Data Sorting (TSS)'!$M$2),0,1)),"","Outlier"),"")</f>
        <v/>
      </c>
    </row>
    <row r="166" spans="1:10" ht="12.75" customHeight="1" x14ac:dyDescent="0.25">
      <c r="A166" s="72" t="str">
        <f>IF(ISNUMBER($C166),SUM($E$13:$E166),"")</f>
        <v/>
      </c>
      <c r="B166" s="75"/>
      <c r="C166" s="174"/>
      <c r="D166" s="73" t="str">
        <f>IF(AND(ISNUMBER($A166),$D$9&gt;=4),IF(ISNUMBER(_xlfn.XMATCH($A166,_xlfn.ANCHORARRAY('Data Sorting (COD)'!$M$2),0,1)),"","Outlier"),"")</f>
        <v/>
      </c>
      <c r="E166" s="74">
        <f t="shared" si="4"/>
        <v>0</v>
      </c>
      <c r="F166" s="74">
        <f t="shared" si="5"/>
        <v>0</v>
      </c>
      <c r="G166" s="72" t="str">
        <f>IF(ISNUMBER($I166),SUM($F$13:$F166),"")</f>
        <v/>
      </c>
      <c r="H166" s="75"/>
      <c r="I166" s="174"/>
      <c r="J166" s="72" t="str">
        <f>IF(AND(ISNUMBER($G166),$J$9&gt;=4),IF(ISNUMBER(_xlfn.XMATCH($G166,_xlfn.ANCHORARRAY('Data Sorting (TSS)'!$M$2),0,1)),"","Outlier"),"")</f>
        <v/>
      </c>
    </row>
    <row r="167" spans="1:10" ht="12.75" customHeight="1" x14ac:dyDescent="0.25">
      <c r="A167" s="72" t="str">
        <f>IF(ISNUMBER($C167),SUM($E$13:$E167),"")</f>
        <v/>
      </c>
      <c r="B167" s="75"/>
      <c r="C167" s="174"/>
      <c r="D167" s="73" t="str">
        <f>IF(AND(ISNUMBER($A167),$D$9&gt;=4),IF(ISNUMBER(_xlfn.XMATCH($A167,_xlfn.ANCHORARRAY('Data Sorting (COD)'!$M$2),0,1)),"","Outlier"),"")</f>
        <v/>
      </c>
      <c r="E167" s="74">
        <f t="shared" si="4"/>
        <v>0</v>
      </c>
      <c r="F167" s="74">
        <f t="shared" si="5"/>
        <v>0</v>
      </c>
      <c r="G167" s="72" t="str">
        <f>IF(ISNUMBER($I167),SUM($F$13:$F167),"")</f>
        <v/>
      </c>
      <c r="H167" s="75"/>
      <c r="I167" s="174"/>
      <c r="J167" s="72" t="str">
        <f>IF(AND(ISNUMBER($G167),$J$9&gt;=4),IF(ISNUMBER(_xlfn.XMATCH($G167,_xlfn.ANCHORARRAY('Data Sorting (TSS)'!$M$2),0,1)),"","Outlier"),"")</f>
        <v/>
      </c>
    </row>
    <row r="168" spans="1:10" ht="12.75" customHeight="1" x14ac:dyDescent="0.25">
      <c r="A168" s="72" t="str">
        <f>IF(ISNUMBER($C168),SUM($E$13:$E168),"")</f>
        <v/>
      </c>
      <c r="B168" s="75"/>
      <c r="C168" s="174"/>
      <c r="D168" s="73" t="str">
        <f>IF(AND(ISNUMBER($A168),$D$9&gt;=4),IF(ISNUMBER(_xlfn.XMATCH($A168,_xlfn.ANCHORARRAY('Data Sorting (COD)'!$M$2),0,1)),"","Outlier"),"")</f>
        <v/>
      </c>
      <c r="E168" s="74">
        <f t="shared" si="4"/>
        <v>0</v>
      </c>
      <c r="F168" s="74">
        <f t="shared" si="5"/>
        <v>0</v>
      </c>
      <c r="G168" s="72" t="str">
        <f>IF(ISNUMBER($I168),SUM($F$13:$F168),"")</f>
        <v/>
      </c>
      <c r="H168" s="75"/>
      <c r="I168" s="174"/>
      <c r="J168" s="72" t="str">
        <f>IF(AND(ISNUMBER($G168),$J$9&gt;=4),IF(ISNUMBER(_xlfn.XMATCH($G168,_xlfn.ANCHORARRAY('Data Sorting (TSS)'!$M$2),0,1)),"","Outlier"),"")</f>
        <v/>
      </c>
    </row>
    <row r="169" spans="1:10" ht="12.75" customHeight="1" x14ac:dyDescent="0.25">
      <c r="A169" s="72" t="str">
        <f>IF(ISNUMBER($C169),SUM($E$13:$E169),"")</f>
        <v/>
      </c>
      <c r="B169" s="75"/>
      <c r="C169" s="174"/>
      <c r="D169" s="73" t="str">
        <f>IF(AND(ISNUMBER($A169),$D$9&gt;=4),IF(ISNUMBER(_xlfn.XMATCH($A169,_xlfn.ANCHORARRAY('Data Sorting (COD)'!$M$2),0,1)),"","Outlier"),"")</f>
        <v/>
      </c>
      <c r="E169" s="74">
        <f t="shared" si="4"/>
        <v>0</v>
      </c>
      <c r="F169" s="74">
        <f t="shared" si="5"/>
        <v>0</v>
      </c>
      <c r="G169" s="72" t="str">
        <f>IF(ISNUMBER($I169),SUM($F$13:$F169),"")</f>
        <v/>
      </c>
      <c r="H169" s="75"/>
      <c r="I169" s="174"/>
      <c r="J169" s="72" t="str">
        <f>IF(AND(ISNUMBER($G169),$J$9&gt;=4),IF(ISNUMBER(_xlfn.XMATCH($G169,_xlfn.ANCHORARRAY('Data Sorting (TSS)'!$M$2),0,1)),"","Outlier"),"")</f>
        <v/>
      </c>
    </row>
    <row r="170" spans="1:10" ht="12.75" customHeight="1" x14ac:dyDescent="0.25">
      <c r="A170" s="72" t="str">
        <f>IF(ISNUMBER($C170),SUM($E$13:$E170),"")</f>
        <v/>
      </c>
      <c r="B170" s="75"/>
      <c r="C170" s="174"/>
      <c r="D170" s="73" t="str">
        <f>IF(AND(ISNUMBER($A170),$D$9&gt;=4),IF(ISNUMBER(_xlfn.XMATCH($A170,_xlfn.ANCHORARRAY('Data Sorting (COD)'!$M$2),0,1)),"","Outlier"),"")</f>
        <v/>
      </c>
      <c r="E170" s="74">
        <f t="shared" si="4"/>
        <v>0</v>
      </c>
      <c r="F170" s="74">
        <f t="shared" si="5"/>
        <v>0</v>
      </c>
      <c r="G170" s="72" t="str">
        <f>IF(ISNUMBER($I170),SUM($F$13:$F170),"")</f>
        <v/>
      </c>
      <c r="H170" s="75"/>
      <c r="I170" s="174"/>
      <c r="J170" s="72" t="str">
        <f>IF(AND(ISNUMBER($G170),$J$9&gt;=4),IF(ISNUMBER(_xlfn.XMATCH($G170,_xlfn.ANCHORARRAY('Data Sorting (TSS)'!$M$2),0,1)),"","Outlier"),"")</f>
        <v/>
      </c>
    </row>
    <row r="171" spans="1:10" ht="12.75" customHeight="1" x14ac:dyDescent="0.25">
      <c r="A171" s="72" t="str">
        <f>IF(ISNUMBER($C171),SUM($E$13:$E171),"")</f>
        <v/>
      </c>
      <c r="B171" s="75"/>
      <c r="C171" s="174"/>
      <c r="D171" s="73" t="str">
        <f>IF(AND(ISNUMBER($A171),$D$9&gt;=4),IF(ISNUMBER(_xlfn.XMATCH($A171,_xlfn.ANCHORARRAY('Data Sorting (COD)'!$M$2),0,1)),"","Outlier"),"")</f>
        <v/>
      </c>
      <c r="E171" s="74">
        <f t="shared" si="4"/>
        <v>0</v>
      </c>
      <c r="F171" s="74">
        <f t="shared" si="5"/>
        <v>0</v>
      </c>
      <c r="G171" s="72" t="str">
        <f>IF(ISNUMBER($I171),SUM($F$13:$F171),"")</f>
        <v/>
      </c>
      <c r="H171" s="75"/>
      <c r="I171" s="174"/>
      <c r="J171" s="72" t="str">
        <f>IF(AND(ISNUMBER($G171),$J$9&gt;=4),IF(ISNUMBER(_xlfn.XMATCH($G171,_xlfn.ANCHORARRAY('Data Sorting (TSS)'!$M$2),0,1)),"","Outlier"),"")</f>
        <v/>
      </c>
    </row>
    <row r="172" spans="1:10" ht="12.75" customHeight="1" x14ac:dyDescent="0.25">
      <c r="A172" s="72" t="str">
        <f>IF(ISNUMBER($C172),SUM($E$13:$E172),"")</f>
        <v/>
      </c>
      <c r="B172" s="75"/>
      <c r="C172" s="174"/>
      <c r="D172" s="73" t="str">
        <f>IF(AND(ISNUMBER($A172),$D$9&gt;=4),IF(ISNUMBER(_xlfn.XMATCH($A172,_xlfn.ANCHORARRAY('Data Sorting (COD)'!$M$2),0,1)),"","Outlier"),"")</f>
        <v/>
      </c>
      <c r="E172" s="74">
        <f t="shared" si="4"/>
        <v>0</v>
      </c>
      <c r="F172" s="74">
        <f t="shared" si="5"/>
        <v>0</v>
      </c>
      <c r="G172" s="72" t="str">
        <f>IF(ISNUMBER($I172),SUM($F$13:$F172),"")</f>
        <v/>
      </c>
      <c r="H172" s="75"/>
      <c r="I172" s="174"/>
      <c r="J172" s="72" t="str">
        <f>IF(AND(ISNUMBER($G172),$J$9&gt;=4),IF(ISNUMBER(_xlfn.XMATCH($G172,_xlfn.ANCHORARRAY('Data Sorting (TSS)'!$M$2),0,1)),"","Outlier"),"")</f>
        <v/>
      </c>
    </row>
    <row r="173" spans="1:10" ht="12.75" customHeight="1" x14ac:dyDescent="0.25">
      <c r="A173" s="72" t="str">
        <f>IF(ISNUMBER($C173),SUM($E$13:$E173),"")</f>
        <v/>
      </c>
      <c r="B173" s="75"/>
      <c r="C173" s="174"/>
      <c r="D173" s="73" t="str">
        <f>IF(AND(ISNUMBER($A173),$D$9&gt;=4),IF(ISNUMBER(_xlfn.XMATCH($A173,_xlfn.ANCHORARRAY('Data Sorting (COD)'!$M$2),0,1)),"","Outlier"),"")</f>
        <v/>
      </c>
      <c r="E173" s="74">
        <f t="shared" si="4"/>
        <v>0</v>
      </c>
      <c r="F173" s="74">
        <f t="shared" si="5"/>
        <v>0</v>
      </c>
      <c r="G173" s="72" t="str">
        <f>IF(ISNUMBER($I173),SUM($F$13:$F173),"")</f>
        <v/>
      </c>
      <c r="H173" s="75"/>
      <c r="I173" s="174"/>
      <c r="J173" s="72" t="str">
        <f>IF(AND(ISNUMBER($G173),$J$9&gt;=4),IF(ISNUMBER(_xlfn.XMATCH($G173,_xlfn.ANCHORARRAY('Data Sorting (TSS)'!$M$2),0,1)),"","Outlier"),"")</f>
        <v/>
      </c>
    </row>
    <row r="174" spans="1:10" ht="12.75" customHeight="1" x14ac:dyDescent="0.25">
      <c r="A174" s="72" t="str">
        <f>IF(ISNUMBER($C174),SUM($E$13:$E174),"")</f>
        <v/>
      </c>
      <c r="B174" s="75"/>
      <c r="C174" s="174"/>
      <c r="D174" s="73" t="str">
        <f>IF(AND(ISNUMBER($A174),$D$9&gt;=4),IF(ISNUMBER(_xlfn.XMATCH($A174,_xlfn.ANCHORARRAY('Data Sorting (COD)'!$M$2),0,1)),"","Outlier"),"")</f>
        <v/>
      </c>
      <c r="E174" s="74">
        <f t="shared" si="4"/>
        <v>0</v>
      </c>
      <c r="F174" s="74">
        <f t="shared" si="5"/>
        <v>0</v>
      </c>
      <c r="G174" s="72" t="str">
        <f>IF(ISNUMBER($I174),SUM($F$13:$F174),"")</f>
        <v/>
      </c>
      <c r="H174" s="75"/>
      <c r="I174" s="174"/>
      <c r="J174" s="72" t="str">
        <f>IF(AND(ISNUMBER($G174),$J$9&gt;=4),IF(ISNUMBER(_xlfn.XMATCH($G174,_xlfn.ANCHORARRAY('Data Sorting (TSS)'!$M$2),0,1)),"","Outlier"),"")</f>
        <v/>
      </c>
    </row>
    <row r="175" spans="1:10" ht="12.75" customHeight="1" x14ac:dyDescent="0.25">
      <c r="A175" s="72" t="str">
        <f>IF(ISNUMBER($C175),SUM($E$13:$E175),"")</f>
        <v/>
      </c>
      <c r="B175" s="75"/>
      <c r="C175" s="174"/>
      <c r="D175" s="73" t="str">
        <f>IF(AND(ISNUMBER($A175),$D$9&gt;=4),IF(ISNUMBER(_xlfn.XMATCH($A175,_xlfn.ANCHORARRAY('Data Sorting (COD)'!$M$2),0,1)),"","Outlier"),"")</f>
        <v/>
      </c>
      <c r="E175" s="74">
        <f t="shared" si="4"/>
        <v>0</v>
      </c>
      <c r="F175" s="74">
        <f t="shared" si="5"/>
        <v>0</v>
      </c>
      <c r="G175" s="72" t="str">
        <f>IF(ISNUMBER($I175),SUM($F$13:$F175),"")</f>
        <v/>
      </c>
      <c r="H175" s="75"/>
      <c r="I175" s="174"/>
      <c r="J175" s="72" t="str">
        <f>IF(AND(ISNUMBER($G175),$J$9&gt;=4),IF(ISNUMBER(_xlfn.XMATCH($G175,_xlfn.ANCHORARRAY('Data Sorting (TSS)'!$M$2),0,1)),"","Outlier"),"")</f>
        <v/>
      </c>
    </row>
    <row r="176" spans="1:10" ht="12.75" customHeight="1" x14ac:dyDescent="0.25">
      <c r="A176" s="72" t="str">
        <f>IF(ISNUMBER($C176),SUM($E$13:$E176),"")</f>
        <v/>
      </c>
      <c r="B176" s="75"/>
      <c r="C176" s="174"/>
      <c r="D176" s="73" t="str">
        <f>IF(AND(ISNUMBER($A176),$D$9&gt;=4),IF(ISNUMBER(_xlfn.XMATCH($A176,_xlfn.ANCHORARRAY('Data Sorting (COD)'!$M$2),0,1)),"","Outlier"),"")</f>
        <v/>
      </c>
      <c r="E176" s="74">
        <f t="shared" si="4"/>
        <v>0</v>
      </c>
      <c r="F176" s="74">
        <f t="shared" si="5"/>
        <v>0</v>
      </c>
      <c r="G176" s="72" t="str">
        <f>IF(ISNUMBER($I176),SUM($F$13:$F176),"")</f>
        <v/>
      </c>
      <c r="H176" s="75"/>
      <c r="I176" s="174"/>
      <c r="J176" s="72" t="str">
        <f>IF(AND(ISNUMBER($G176),$J$9&gt;=4),IF(ISNUMBER(_xlfn.XMATCH($G176,_xlfn.ANCHORARRAY('Data Sorting (TSS)'!$M$2),0,1)),"","Outlier"),"")</f>
        <v/>
      </c>
    </row>
    <row r="177" spans="1:10" ht="12.75" customHeight="1" x14ac:dyDescent="0.25">
      <c r="A177" s="72" t="str">
        <f>IF(ISNUMBER($C177),SUM($E$13:$E177),"")</f>
        <v/>
      </c>
      <c r="B177" s="75"/>
      <c r="C177" s="174"/>
      <c r="D177" s="73" t="str">
        <f>IF(AND(ISNUMBER($A177),$D$9&gt;=4),IF(ISNUMBER(_xlfn.XMATCH($A177,_xlfn.ANCHORARRAY('Data Sorting (COD)'!$M$2),0,1)),"","Outlier"),"")</f>
        <v/>
      </c>
      <c r="E177" s="74">
        <f t="shared" si="4"/>
        <v>0</v>
      </c>
      <c r="F177" s="74">
        <f t="shared" si="5"/>
        <v>0</v>
      </c>
      <c r="G177" s="72" t="str">
        <f>IF(ISNUMBER($I177),SUM($F$13:$F177),"")</f>
        <v/>
      </c>
      <c r="H177" s="75"/>
      <c r="I177" s="174"/>
      <c r="J177" s="72" t="str">
        <f>IF(AND(ISNUMBER($G177),$J$9&gt;=4),IF(ISNUMBER(_xlfn.XMATCH($G177,_xlfn.ANCHORARRAY('Data Sorting (TSS)'!$M$2),0,1)),"","Outlier"),"")</f>
        <v/>
      </c>
    </row>
    <row r="178" spans="1:10" ht="12.75" customHeight="1" x14ac:dyDescent="0.25">
      <c r="A178" s="72" t="str">
        <f>IF(ISNUMBER($C178),SUM($E$13:$E178),"")</f>
        <v/>
      </c>
      <c r="B178" s="75"/>
      <c r="C178" s="174"/>
      <c r="D178" s="73" t="str">
        <f>IF(AND(ISNUMBER($A178),$D$9&gt;=4),IF(ISNUMBER(_xlfn.XMATCH($A178,_xlfn.ANCHORARRAY('Data Sorting (COD)'!$M$2),0,1)),"","Outlier"),"")</f>
        <v/>
      </c>
      <c r="E178" s="74">
        <f t="shared" si="4"/>
        <v>0</v>
      </c>
      <c r="F178" s="74">
        <f t="shared" si="5"/>
        <v>0</v>
      </c>
      <c r="G178" s="72" t="str">
        <f>IF(ISNUMBER($I178),SUM($F$13:$F178),"")</f>
        <v/>
      </c>
      <c r="H178" s="75"/>
      <c r="I178" s="174"/>
      <c r="J178" s="72" t="str">
        <f>IF(AND(ISNUMBER($G178),$J$9&gt;=4),IF(ISNUMBER(_xlfn.XMATCH($G178,_xlfn.ANCHORARRAY('Data Sorting (TSS)'!$M$2),0,1)),"","Outlier"),"")</f>
        <v/>
      </c>
    </row>
    <row r="179" spans="1:10" ht="12.75" customHeight="1" x14ac:dyDescent="0.25">
      <c r="A179" s="72" t="str">
        <f>IF(ISNUMBER($C179),SUM($E$13:$E179),"")</f>
        <v/>
      </c>
      <c r="B179" s="75"/>
      <c r="C179" s="174"/>
      <c r="D179" s="73" t="str">
        <f>IF(AND(ISNUMBER($A179),$D$9&gt;=4),IF(ISNUMBER(_xlfn.XMATCH($A179,_xlfn.ANCHORARRAY('Data Sorting (COD)'!$M$2),0,1)),"","Outlier"),"")</f>
        <v/>
      </c>
      <c r="E179" s="74">
        <f t="shared" si="4"/>
        <v>0</v>
      </c>
      <c r="F179" s="74">
        <f t="shared" si="5"/>
        <v>0</v>
      </c>
      <c r="G179" s="72" t="str">
        <f>IF(ISNUMBER($I179),SUM($F$13:$F179),"")</f>
        <v/>
      </c>
      <c r="H179" s="75"/>
      <c r="I179" s="174"/>
      <c r="J179" s="72" t="str">
        <f>IF(AND(ISNUMBER($G179),$J$9&gt;=4),IF(ISNUMBER(_xlfn.XMATCH($G179,_xlfn.ANCHORARRAY('Data Sorting (TSS)'!$M$2),0,1)),"","Outlier"),"")</f>
        <v/>
      </c>
    </row>
    <row r="180" spans="1:10" ht="12.75" customHeight="1" x14ac:dyDescent="0.25">
      <c r="A180" s="72" t="str">
        <f>IF(ISNUMBER($C180),SUM($E$13:$E180),"")</f>
        <v/>
      </c>
      <c r="B180" s="75"/>
      <c r="C180" s="174"/>
      <c r="D180" s="73" t="str">
        <f>IF(AND(ISNUMBER($A180),$D$9&gt;=4),IF(ISNUMBER(_xlfn.XMATCH($A180,_xlfn.ANCHORARRAY('Data Sorting (COD)'!$M$2),0,1)),"","Outlier"),"")</f>
        <v/>
      </c>
      <c r="E180" s="74">
        <f t="shared" si="4"/>
        <v>0</v>
      </c>
      <c r="F180" s="74">
        <f t="shared" si="5"/>
        <v>0</v>
      </c>
      <c r="G180" s="72" t="str">
        <f>IF(ISNUMBER($I180),SUM($F$13:$F180),"")</f>
        <v/>
      </c>
      <c r="H180" s="75"/>
      <c r="I180" s="174"/>
      <c r="J180" s="72" t="str">
        <f>IF(AND(ISNUMBER($G180),$J$9&gt;=4),IF(ISNUMBER(_xlfn.XMATCH($G180,_xlfn.ANCHORARRAY('Data Sorting (TSS)'!$M$2),0,1)),"","Outlier"),"")</f>
        <v/>
      </c>
    </row>
    <row r="181" spans="1:10" ht="12.75" customHeight="1" x14ac:dyDescent="0.25">
      <c r="A181" s="72" t="str">
        <f>IF(ISNUMBER($C181),SUM($E$13:$E181),"")</f>
        <v/>
      </c>
      <c r="B181" s="75"/>
      <c r="C181" s="174"/>
      <c r="D181" s="73" t="str">
        <f>IF(AND(ISNUMBER($A181),$D$9&gt;=4),IF(ISNUMBER(_xlfn.XMATCH($A181,_xlfn.ANCHORARRAY('Data Sorting (COD)'!$M$2),0,1)),"","Outlier"),"")</f>
        <v/>
      </c>
      <c r="E181" s="74">
        <f t="shared" si="4"/>
        <v>0</v>
      </c>
      <c r="F181" s="74">
        <f t="shared" si="5"/>
        <v>0</v>
      </c>
      <c r="G181" s="72" t="str">
        <f>IF(ISNUMBER($I181),SUM($F$13:$F181),"")</f>
        <v/>
      </c>
      <c r="H181" s="75"/>
      <c r="I181" s="174"/>
      <c r="J181" s="72" t="str">
        <f>IF(AND(ISNUMBER($G181),$J$9&gt;=4),IF(ISNUMBER(_xlfn.XMATCH($G181,_xlfn.ANCHORARRAY('Data Sorting (TSS)'!$M$2),0,1)),"","Outlier"),"")</f>
        <v/>
      </c>
    </row>
    <row r="182" spans="1:10" ht="12.75" customHeight="1" x14ac:dyDescent="0.25">
      <c r="A182" s="72" t="str">
        <f>IF(ISNUMBER($C182),SUM($E$13:$E182),"")</f>
        <v/>
      </c>
      <c r="B182" s="75"/>
      <c r="C182" s="174"/>
      <c r="D182" s="73" t="str">
        <f>IF(AND(ISNUMBER($A182),$D$9&gt;=4),IF(ISNUMBER(_xlfn.XMATCH($A182,_xlfn.ANCHORARRAY('Data Sorting (COD)'!$M$2),0,1)),"","Outlier"),"")</f>
        <v/>
      </c>
      <c r="E182" s="74">
        <f t="shared" si="4"/>
        <v>0</v>
      </c>
      <c r="F182" s="74">
        <f t="shared" si="5"/>
        <v>0</v>
      </c>
      <c r="G182" s="72" t="str">
        <f>IF(ISNUMBER($I182),SUM($F$13:$F182),"")</f>
        <v/>
      </c>
      <c r="H182" s="75"/>
      <c r="I182" s="174"/>
      <c r="J182" s="72" t="str">
        <f>IF(AND(ISNUMBER($G182),$J$9&gt;=4),IF(ISNUMBER(_xlfn.XMATCH($G182,_xlfn.ANCHORARRAY('Data Sorting (TSS)'!$M$2),0,1)),"","Outlier"),"")</f>
        <v/>
      </c>
    </row>
    <row r="183" spans="1:10" ht="12.75" customHeight="1" x14ac:dyDescent="0.25">
      <c r="A183" s="72" t="str">
        <f>IF(ISNUMBER($C183),SUM($E$13:$E183),"")</f>
        <v/>
      </c>
      <c r="B183" s="75"/>
      <c r="C183" s="174"/>
      <c r="D183" s="73" t="str">
        <f>IF(AND(ISNUMBER($A183),$D$9&gt;=4),IF(ISNUMBER(_xlfn.XMATCH($A183,_xlfn.ANCHORARRAY('Data Sorting (COD)'!$M$2),0,1)),"","Outlier"),"")</f>
        <v/>
      </c>
      <c r="E183" s="74">
        <f t="shared" si="4"/>
        <v>0</v>
      </c>
      <c r="F183" s="74">
        <f t="shared" si="5"/>
        <v>0</v>
      </c>
      <c r="G183" s="72" t="str">
        <f>IF(ISNUMBER($I183),SUM($F$13:$F183),"")</f>
        <v/>
      </c>
      <c r="H183" s="75"/>
      <c r="I183" s="174"/>
      <c r="J183" s="72" t="str">
        <f>IF(AND(ISNUMBER($G183),$J$9&gt;=4),IF(ISNUMBER(_xlfn.XMATCH($G183,_xlfn.ANCHORARRAY('Data Sorting (TSS)'!$M$2),0,1)),"","Outlier"),"")</f>
        <v/>
      </c>
    </row>
    <row r="184" spans="1:10" ht="12.75" customHeight="1" x14ac:dyDescent="0.25">
      <c r="A184" s="72" t="str">
        <f>IF(ISNUMBER($C184),SUM($E$13:$E184),"")</f>
        <v/>
      </c>
      <c r="B184" s="75"/>
      <c r="C184" s="174"/>
      <c r="D184" s="73" t="str">
        <f>IF(AND(ISNUMBER($A184),$D$9&gt;=4),IF(ISNUMBER(_xlfn.XMATCH($A184,_xlfn.ANCHORARRAY('Data Sorting (COD)'!$M$2),0,1)),"","Outlier"),"")</f>
        <v/>
      </c>
      <c r="E184" s="74">
        <f t="shared" si="4"/>
        <v>0</v>
      </c>
      <c r="F184" s="74">
        <f t="shared" si="5"/>
        <v>0</v>
      </c>
      <c r="G184" s="72" t="str">
        <f>IF(ISNUMBER($I184),SUM($F$13:$F184),"")</f>
        <v/>
      </c>
      <c r="H184" s="75"/>
      <c r="I184" s="174"/>
      <c r="J184" s="72" t="str">
        <f>IF(AND(ISNUMBER($G184),$J$9&gt;=4),IF(ISNUMBER(_xlfn.XMATCH($G184,_xlfn.ANCHORARRAY('Data Sorting (TSS)'!$M$2),0,1)),"","Outlier"),"")</f>
        <v/>
      </c>
    </row>
    <row r="185" spans="1:10" ht="12.75" customHeight="1" x14ac:dyDescent="0.25">
      <c r="A185" s="72" t="str">
        <f>IF(ISNUMBER($C185),SUM($E$13:$E185),"")</f>
        <v/>
      </c>
      <c r="B185" s="75"/>
      <c r="C185" s="174"/>
      <c r="D185" s="73" t="str">
        <f>IF(AND(ISNUMBER($A185),$D$9&gt;=4),IF(ISNUMBER(_xlfn.XMATCH($A185,_xlfn.ANCHORARRAY('Data Sorting (COD)'!$M$2),0,1)),"","Outlier"),"")</f>
        <v/>
      </c>
      <c r="E185" s="74">
        <f t="shared" si="4"/>
        <v>0</v>
      </c>
      <c r="F185" s="74">
        <f t="shared" si="5"/>
        <v>0</v>
      </c>
      <c r="G185" s="72" t="str">
        <f>IF(ISNUMBER($I185),SUM($F$13:$F185),"")</f>
        <v/>
      </c>
      <c r="H185" s="75"/>
      <c r="I185" s="174"/>
      <c r="J185" s="72" t="str">
        <f>IF(AND(ISNUMBER($G185),$J$9&gt;=4),IF(ISNUMBER(_xlfn.XMATCH($G185,_xlfn.ANCHORARRAY('Data Sorting (TSS)'!$M$2),0,1)),"","Outlier"),"")</f>
        <v/>
      </c>
    </row>
    <row r="186" spans="1:10" ht="12.75" customHeight="1" x14ac:dyDescent="0.25">
      <c r="A186" s="72" t="str">
        <f>IF(ISNUMBER($C186),SUM($E$13:$E186),"")</f>
        <v/>
      </c>
      <c r="B186" s="75"/>
      <c r="C186" s="174"/>
      <c r="D186" s="73" t="str">
        <f>IF(AND(ISNUMBER($A186),$D$9&gt;=4),IF(ISNUMBER(_xlfn.XMATCH($A186,_xlfn.ANCHORARRAY('Data Sorting (COD)'!$M$2),0,1)),"","Outlier"),"")</f>
        <v/>
      </c>
      <c r="E186" s="74">
        <f t="shared" si="4"/>
        <v>0</v>
      </c>
      <c r="F186" s="74">
        <f t="shared" si="5"/>
        <v>0</v>
      </c>
      <c r="G186" s="72" t="str">
        <f>IF(ISNUMBER($I186),SUM($F$13:$F186),"")</f>
        <v/>
      </c>
      <c r="H186" s="75"/>
      <c r="I186" s="174"/>
      <c r="J186" s="72" t="str">
        <f>IF(AND(ISNUMBER($G186),$J$9&gt;=4),IF(ISNUMBER(_xlfn.XMATCH($G186,_xlfn.ANCHORARRAY('Data Sorting (TSS)'!$M$2),0,1)),"","Outlier"),"")</f>
        <v/>
      </c>
    </row>
    <row r="187" spans="1:10" ht="12.75" customHeight="1" x14ac:dyDescent="0.25">
      <c r="A187" s="72" t="str">
        <f>IF(ISNUMBER($C187),SUM($E$13:$E187),"")</f>
        <v/>
      </c>
      <c r="B187" s="75"/>
      <c r="C187" s="174"/>
      <c r="D187" s="73" t="str">
        <f>IF(AND(ISNUMBER($A187),$D$9&gt;=4),IF(ISNUMBER(_xlfn.XMATCH($A187,_xlfn.ANCHORARRAY('Data Sorting (COD)'!$M$2),0,1)),"","Outlier"),"")</f>
        <v/>
      </c>
      <c r="E187" s="74">
        <f t="shared" si="4"/>
        <v>0</v>
      </c>
      <c r="F187" s="74">
        <f t="shared" si="5"/>
        <v>0</v>
      </c>
      <c r="G187" s="72" t="str">
        <f>IF(ISNUMBER($I187),SUM($F$13:$F187),"")</f>
        <v/>
      </c>
      <c r="H187" s="75"/>
      <c r="I187" s="174"/>
      <c r="J187" s="72" t="str">
        <f>IF(AND(ISNUMBER($G187),$J$9&gt;=4),IF(ISNUMBER(_xlfn.XMATCH($G187,_xlfn.ANCHORARRAY('Data Sorting (TSS)'!$M$2),0,1)),"","Outlier"),"")</f>
        <v/>
      </c>
    </row>
    <row r="188" spans="1:10" ht="12.75" customHeight="1" x14ac:dyDescent="0.25">
      <c r="A188" s="72" t="str">
        <f>IF(ISNUMBER($C188),SUM($E$13:$E188),"")</f>
        <v/>
      </c>
      <c r="B188" s="75"/>
      <c r="C188" s="174"/>
      <c r="D188" s="73" t="str">
        <f>IF(AND(ISNUMBER($A188),$D$9&gt;=4),IF(ISNUMBER(_xlfn.XMATCH($A188,_xlfn.ANCHORARRAY('Data Sorting (COD)'!$M$2),0,1)),"","Outlier"),"")</f>
        <v/>
      </c>
      <c r="E188" s="74">
        <f t="shared" si="4"/>
        <v>0</v>
      </c>
      <c r="F188" s="74">
        <f t="shared" si="5"/>
        <v>0</v>
      </c>
      <c r="G188" s="72" t="str">
        <f>IF(ISNUMBER($I188),SUM($F$13:$F188),"")</f>
        <v/>
      </c>
      <c r="H188" s="75"/>
      <c r="I188" s="174"/>
      <c r="J188" s="72" t="str">
        <f>IF(AND(ISNUMBER($G188),$J$9&gt;=4),IF(ISNUMBER(_xlfn.XMATCH($G188,_xlfn.ANCHORARRAY('Data Sorting (TSS)'!$M$2),0,1)),"","Outlier"),"")</f>
        <v/>
      </c>
    </row>
    <row r="189" spans="1:10" ht="12.75" customHeight="1" x14ac:dyDescent="0.25">
      <c r="A189" s="72" t="str">
        <f>IF(ISNUMBER($C189),SUM($E$13:$E189),"")</f>
        <v/>
      </c>
      <c r="B189" s="75"/>
      <c r="C189" s="174"/>
      <c r="D189" s="73" t="str">
        <f>IF(AND(ISNUMBER($A189),$D$9&gt;=4),IF(ISNUMBER(_xlfn.XMATCH($A189,_xlfn.ANCHORARRAY('Data Sorting (COD)'!$M$2),0,1)),"","Outlier"),"")</f>
        <v/>
      </c>
      <c r="E189" s="74">
        <f t="shared" si="4"/>
        <v>0</v>
      </c>
      <c r="F189" s="74">
        <f t="shared" si="5"/>
        <v>0</v>
      </c>
      <c r="G189" s="72" t="str">
        <f>IF(ISNUMBER($I189),SUM($F$13:$F189),"")</f>
        <v/>
      </c>
      <c r="H189" s="75"/>
      <c r="I189" s="174"/>
      <c r="J189" s="72" t="str">
        <f>IF(AND(ISNUMBER($G189),$J$9&gt;=4),IF(ISNUMBER(_xlfn.XMATCH($G189,_xlfn.ANCHORARRAY('Data Sorting (TSS)'!$M$2),0,1)),"","Outlier"),"")</f>
        <v/>
      </c>
    </row>
    <row r="190" spans="1:10" ht="12.75" customHeight="1" x14ac:dyDescent="0.25">
      <c r="A190" s="72" t="str">
        <f>IF(ISNUMBER($C190),SUM($E$13:$E190),"")</f>
        <v/>
      </c>
      <c r="B190" s="75"/>
      <c r="C190" s="174"/>
      <c r="D190" s="73" t="str">
        <f>IF(AND(ISNUMBER($A190),$D$9&gt;=4),IF(ISNUMBER(_xlfn.XMATCH($A190,_xlfn.ANCHORARRAY('Data Sorting (COD)'!$M$2),0,1)),"","Outlier"),"")</f>
        <v/>
      </c>
      <c r="E190" s="74">
        <f t="shared" si="4"/>
        <v>0</v>
      </c>
      <c r="F190" s="74">
        <f t="shared" si="5"/>
        <v>0</v>
      </c>
      <c r="G190" s="72" t="str">
        <f>IF(ISNUMBER($I190),SUM($F$13:$F190),"")</f>
        <v/>
      </c>
      <c r="H190" s="75"/>
      <c r="I190" s="174"/>
      <c r="J190" s="72" t="str">
        <f>IF(AND(ISNUMBER($G190),$J$9&gt;=4),IF(ISNUMBER(_xlfn.XMATCH($G190,_xlfn.ANCHORARRAY('Data Sorting (TSS)'!$M$2),0,1)),"","Outlier"),"")</f>
        <v/>
      </c>
    </row>
    <row r="191" spans="1:10" ht="12.75" customHeight="1" x14ac:dyDescent="0.25">
      <c r="A191" s="72" t="str">
        <f>IF(ISNUMBER($C191),SUM($E$13:$E191),"")</f>
        <v/>
      </c>
      <c r="B191" s="75"/>
      <c r="C191" s="174"/>
      <c r="D191" s="73" t="str">
        <f>IF(AND(ISNUMBER($A191),$D$9&gt;=4),IF(ISNUMBER(_xlfn.XMATCH($A191,_xlfn.ANCHORARRAY('Data Sorting (COD)'!$M$2),0,1)),"","Outlier"),"")</f>
        <v/>
      </c>
      <c r="E191" s="74">
        <f t="shared" si="4"/>
        <v>0</v>
      </c>
      <c r="F191" s="74">
        <f t="shared" si="5"/>
        <v>0</v>
      </c>
      <c r="G191" s="72" t="str">
        <f>IF(ISNUMBER($I191),SUM($F$13:$F191),"")</f>
        <v/>
      </c>
      <c r="H191" s="75"/>
      <c r="I191" s="174"/>
      <c r="J191" s="72" t="str">
        <f>IF(AND(ISNUMBER($G191),$J$9&gt;=4),IF(ISNUMBER(_xlfn.XMATCH($G191,_xlfn.ANCHORARRAY('Data Sorting (TSS)'!$M$2),0,1)),"","Outlier"),"")</f>
        <v/>
      </c>
    </row>
    <row r="192" spans="1:10" ht="12.75" customHeight="1" x14ac:dyDescent="0.25">
      <c r="A192" s="72" t="str">
        <f>IF(ISNUMBER($C192),SUM($E$13:$E192),"")</f>
        <v/>
      </c>
      <c r="B192" s="75"/>
      <c r="C192" s="174"/>
      <c r="D192" s="73" t="str">
        <f>IF(AND(ISNUMBER($A192),$D$9&gt;=4),IF(ISNUMBER(_xlfn.XMATCH($A192,_xlfn.ANCHORARRAY('Data Sorting (COD)'!$M$2),0,1)),"","Outlier"),"")</f>
        <v/>
      </c>
      <c r="E192" s="74">
        <f t="shared" si="4"/>
        <v>0</v>
      </c>
      <c r="F192" s="74">
        <f t="shared" si="5"/>
        <v>0</v>
      </c>
      <c r="G192" s="72" t="str">
        <f>IF(ISNUMBER($I192),SUM($F$13:$F192),"")</f>
        <v/>
      </c>
      <c r="H192" s="75"/>
      <c r="I192" s="174"/>
      <c r="J192" s="72" t="str">
        <f>IF(AND(ISNUMBER($G192),$J$9&gt;=4),IF(ISNUMBER(_xlfn.XMATCH($G192,_xlfn.ANCHORARRAY('Data Sorting (TSS)'!$M$2),0,1)),"","Outlier"),"")</f>
        <v/>
      </c>
    </row>
    <row r="193" spans="1:10" ht="12.75" customHeight="1" x14ac:dyDescent="0.25">
      <c r="A193" s="72" t="str">
        <f>IF(ISNUMBER($C193),SUM($E$13:$E193),"")</f>
        <v/>
      </c>
      <c r="B193" s="75"/>
      <c r="C193" s="174"/>
      <c r="D193" s="73" t="str">
        <f>IF(AND(ISNUMBER($A193),$D$9&gt;=4),IF(ISNUMBER(_xlfn.XMATCH($A193,_xlfn.ANCHORARRAY('Data Sorting (COD)'!$M$2),0,1)),"","Outlier"),"")</f>
        <v/>
      </c>
      <c r="E193" s="74">
        <f t="shared" si="4"/>
        <v>0</v>
      </c>
      <c r="F193" s="74">
        <f t="shared" si="5"/>
        <v>0</v>
      </c>
      <c r="G193" s="72" t="str">
        <f>IF(ISNUMBER($I193),SUM($F$13:$F193),"")</f>
        <v/>
      </c>
      <c r="H193" s="75"/>
      <c r="I193" s="174"/>
      <c r="J193" s="72" t="str">
        <f>IF(AND(ISNUMBER($G193),$J$9&gt;=4),IF(ISNUMBER(_xlfn.XMATCH($G193,_xlfn.ANCHORARRAY('Data Sorting (TSS)'!$M$2),0,1)),"","Outlier"),"")</f>
        <v/>
      </c>
    </row>
    <row r="194" spans="1:10" ht="12.75" customHeight="1" x14ac:dyDescent="0.25">
      <c r="A194" s="72" t="str">
        <f>IF(ISNUMBER($C194),SUM($E$13:$E194),"")</f>
        <v/>
      </c>
      <c r="B194" s="75"/>
      <c r="C194" s="174"/>
      <c r="D194" s="73" t="str">
        <f>IF(AND(ISNUMBER($A194),$D$9&gt;=4),IF(ISNUMBER(_xlfn.XMATCH($A194,_xlfn.ANCHORARRAY('Data Sorting (COD)'!$M$2),0,1)),"","Outlier"),"")</f>
        <v/>
      </c>
      <c r="E194" s="74">
        <f t="shared" si="4"/>
        <v>0</v>
      </c>
      <c r="F194" s="74">
        <f t="shared" si="5"/>
        <v>0</v>
      </c>
      <c r="G194" s="72" t="str">
        <f>IF(ISNUMBER($I194),SUM($F$13:$F194),"")</f>
        <v/>
      </c>
      <c r="H194" s="75"/>
      <c r="I194" s="174"/>
      <c r="J194" s="72" t="str">
        <f>IF(AND(ISNUMBER($G194),$J$9&gt;=4),IF(ISNUMBER(_xlfn.XMATCH($G194,_xlfn.ANCHORARRAY('Data Sorting (TSS)'!$M$2),0,1)),"","Outlier"),"")</f>
        <v/>
      </c>
    </row>
    <row r="195" spans="1:10" ht="12.75" customHeight="1" x14ac:dyDescent="0.25">
      <c r="A195" s="72" t="str">
        <f>IF(ISNUMBER($C195),SUM($E$13:$E195),"")</f>
        <v/>
      </c>
      <c r="B195" s="75"/>
      <c r="C195" s="174"/>
      <c r="D195" s="73" t="str">
        <f>IF(AND(ISNUMBER($A195),$D$9&gt;=4),IF(ISNUMBER(_xlfn.XMATCH($A195,_xlfn.ANCHORARRAY('Data Sorting (COD)'!$M$2),0,1)),"","Outlier"),"")</f>
        <v/>
      </c>
      <c r="E195" s="74">
        <f t="shared" si="4"/>
        <v>0</v>
      </c>
      <c r="F195" s="74">
        <f t="shared" si="5"/>
        <v>0</v>
      </c>
      <c r="G195" s="72" t="str">
        <f>IF(ISNUMBER($I195),SUM($F$13:$F195),"")</f>
        <v/>
      </c>
      <c r="H195" s="75"/>
      <c r="I195" s="174"/>
      <c r="J195" s="72" t="str">
        <f>IF(AND(ISNUMBER($G195),$J$9&gt;=4),IF(ISNUMBER(_xlfn.XMATCH($G195,_xlfn.ANCHORARRAY('Data Sorting (TSS)'!$M$2),0,1)),"","Outlier"),"")</f>
        <v/>
      </c>
    </row>
    <row r="196" spans="1:10" ht="12.75" customHeight="1" x14ac:dyDescent="0.25">
      <c r="A196" s="72" t="str">
        <f>IF(ISNUMBER($C196),SUM($E$13:$E196),"")</f>
        <v/>
      </c>
      <c r="B196" s="75"/>
      <c r="C196" s="174"/>
      <c r="D196" s="73" t="str">
        <f>IF(AND(ISNUMBER($A196),$D$9&gt;=4),IF(ISNUMBER(_xlfn.XMATCH($A196,_xlfn.ANCHORARRAY('Data Sorting (COD)'!$M$2),0,1)),"","Outlier"),"")</f>
        <v/>
      </c>
      <c r="E196" s="74">
        <f t="shared" si="4"/>
        <v>0</v>
      </c>
      <c r="F196" s="74">
        <f t="shared" si="5"/>
        <v>0</v>
      </c>
      <c r="G196" s="72" t="str">
        <f>IF(ISNUMBER($I196),SUM($F$13:$F196),"")</f>
        <v/>
      </c>
      <c r="H196" s="75"/>
      <c r="I196" s="174"/>
      <c r="J196" s="72" t="str">
        <f>IF(AND(ISNUMBER($G196),$J$9&gt;=4),IF(ISNUMBER(_xlfn.XMATCH($G196,_xlfn.ANCHORARRAY('Data Sorting (TSS)'!$M$2),0,1)),"","Outlier"),"")</f>
        <v/>
      </c>
    </row>
    <row r="197" spans="1:10" ht="12.75" customHeight="1" x14ac:dyDescent="0.25">
      <c r="A197" s="72" t="str">
        <f>IF(ISNUMBER($C197),SUM($E$13:$E197),"")</f>
        <v/>
      </c>
      <c r="B197" s="75"/>
      <c r="C197" s="174"/>
      <c r="D197" s="73" t="str">
        <f>IF(AND(ISNUMBER($A197),$D$9&gt;=4),IF(ISNUMBER(_xlfn.XMATCH($A197,_xlfn.ANCHORARRAY('Data Sorting (COD)'!$M$2),0,1)),"","Outlier"),"")</f>
        <v/>
      </c>
      <c r="E197" s="74">
        <f t="shared" si="4"/>
        <v>0</v>
      </c>
      <c r="F197" s="74">
        <f t="shared" si="5"/>
        <v>0</v>
      </c>
      <c r="G197" s="72" t="str">
        <f>IF(ISNUMBER($I197),SUM($F$13:$F197),"")</f>
        <v/>
      </c>
      <c r="H197" s="75"/>
      <c r="I197" s="174"/>
      <c r="J197" s="72" t="str">
        <f>IF(AND(ISNUMBER($G197),$J$9&gt;=4),IF(ISNUMBER(_xlfn.XMATCH($G197,_xlfn.ANCHORARRAY('Data Sorting (TSS)'!$M$2),0,1)),"","Outlier"),"")</f>
        <v/>
      </c>
    </row>
    <row r="198" spans="1:10" ht="12.75" customHeight="1" x14ac:dyDescent="0.25">
      <c r="A198" s="72" t="str">
        <f>IF(ISNUMBER($C198),SUM($E$13:$E198),"")</f>
        <v/>
      </c>
      <c r="B198" s="75"/>
      <c r="C198" s="174"/>
      <c r="D198" s="73" t="str">
        <f>IF(AND(ISNUMBER($A198),$D$9&gt;=4),IF(ISNUMBER(_xlfn.XMATCH($A198,_xlfn.ANCHORARRAY('Data Sorting (COD)'!$M$2),0,1)),"","Outlier"),"")</f>
        <v/>
      </c>
      <c r="E198" s="74">
        <f t="shared" si="4"/>
        <v>0</v>
      </c>
      <c r="F198" s="74">
        <f t="shared" si="5"/>
        <v>0</v>
      </c>
      <c r="G198" s="72" t="str">
        <f>IF(ISNUMBER($I198),SUM($F$13:$F198),"")</f>
        <v/>
      </c>
      <c r="H198" s="75"/>
      <c r="I198" s="174"/>
      <c r="J198" s="72" t="str">
        <f>IF(AND(ISNUMBER($G198),$J$9&gt;=4),IF(ISNUMBER(_xlfn.XMATCH($G198,_xlfn.ANCHORARRAY('Data Sorting (TSS)'!$M$2),0,1)),"","Outlier"),"")</f>
        <v/>
      </c>
    </row>
    <row r="199" spans="1:10" ht="12.75" customHeight="1" x14ac:dyDescent="0.25">
      <c r="A199" s="72" t="str">
        <f>IF(ISNUMBER($C199),SUM($E$13:$E199),"")</f>
        <v/>
      </c>
      <c r="B199" s="75"/>
      <c r="C199" s="174"/>
      <c r="D199" s="73" t="str">
        <f>IF(AND(ISNUMBER($A199),$D$9&gt;=4),IF(ISNUMBER(_xlfn.XMATCH($A199,_xlfn.ANCHORARRAY('Data Sorting (COD)'!$M$2),0,1)),"","Outlier"),"")</f>
        <v/>
      </c>
      <c r="E199" s="74">
        <f t="shared" si="4"/>
        <v>0</v>
      </c>
      <c r="F199" s="74">
        <f t="shared" si="5"/>
        <v>0</v>
      </c>
      <c r="G199" s="72" t="str">
        <f>IF(ISNUMBER($I199),SUM($F$13:$F199),"")</f>
        <v/>
      </c>
      <c r="H199" s="75"/>
      <c r="I199" s="174"/>
      <c r="J199" s="72" t="str">
        <f>IF(AND(ISNUMBER($G199),$J$9&gt;=4),IF(ISNUMBER(_xlfn.XMATCH($G199,_xlfn.ANCHORARRAY('Data Sorting (TSS)'!$M$2),0,1)),"","Outlier"),"")</f>
        <v/>
      </c>
    </row>
    <row r="200" spans="1:10" ht="12.75" customHeight="1" x14ac:dyDescent="0.25">
      <c r="A200" s="72" t="str">
        <f>IF(ISNUMBER($C200),SUM($E$13:$E200),"")</f>
        <v/>
      </c>
      <c r="B200" s="75"/>
      <c r="C200" s="174"/>
      <c r="D200" s="73" t="str">
        <f>IF(AND(ISNUMBER($A200),$D$9&gt;=4),IF(ISNUMBER(_xlfn.XMATCH($A200,_xlfn.ANCHORARRAY('Data Sorting (COD)'!$M$2),0,1)),"","Outlier"),"")</f>
        <v/>
      </c>
      <c r="E200" s="74">
        <f t="shared" si="4"/>
        <v>0</v>
      </c>
      <c r="F200" s="74">
        <f t="shared" si="5"/>
        <v>0</v>
      </c>
      <c r="G200" s="72" t="str">
        <f>IF(ISNUMBER($I200),SUM($F$13:$F200),"")</f>
        <v/>
      </c>
      <c r="H200" s="75"/>
      <c r="I200" s="174"/>
      <c r="J200" s="72" t="str">
        <f>IF(AND(ISNUMBER($G200),$J$9&gt;=4),IF(ISNUMBER(_xlfn.XMATCH($G200,_xlfn.ANCHORARRAY('Data Sorting (TSS)'!$M$2),0,1)),"","Outlier"),"")</f>
        <v/>
      </c>
    </row>
    <row r="201" spans="1:10" ht="12.75" customHeight="1" x14ac:dyDescent="0.25">
      <c r="A201" s="72" t="str">
        <f>IF(ISNUMBER($C201),SUM($E$13:$E201),"")</f>
        <v/>
      </c>
      <c r="B201" s="75"/>
      <c r="C201" s="174"/>
      <c r="D201" s="73" t="str">
        <f>IF(AND(ISNUMBER($A201),$D$9&gt;=4),IF(ISNUMBER(_xlfn.XMATCH($A201,_xlfn.ANCHORARRAY('Data Sorting (COD)'!$M$2),0,1)),"","Outlier"),"")</f>
        <v/>
      </c>
      <c r="E201" s="74">
        <f t="shared" si="4"/>
        <v>0</v>
      </c>
      <c r="F201" s="74">
        <f t="shared" si="5"/>
        <v>0</v>
      </c>
      <c r="G201" s="72" t="str">
        <f>IF(ISNUMBER($I201),SUM($F$13:$F201),"")</f>
        <v/>
      </c>
      <c r="H201" s="75"/>
      <c r="I201" s="174"/>
      <c r="J201" s="72" t="str">
        <f>IF(AND(ISNUMBER($G201),$J$9&gt;=4),IF(ISNUMBER(_xlfn.XMATCH($G201,_xlfn.ANCHORARRAY('Data Sorting (TSS)'!$M$2),0,1)),"","Outlier"),"")</f>
        <v/>
      </c>
    </row>
    <row r="202" spans="1:10" ht="12.75" customHeight="1" x14ac:dyDescent="0.25">
      <c r="A202" s="72" t="str">
        <f>IF(ISNUMBER($C202),SUM($E$13:$E202),"")</f>
        <v/>
      </c>
      <c r="B202" s="75"/>
      <c r="C202" s="174"/>
      <c r="D202" s="73" t="str">
        <f>IF(AND(ISNUMBER($A202),$D$9&gt;=4),IF(ISNUMBER(_xlfn.XMATCH($A202,_xlfn.ANCHORARRAY('Data Sorting (COD)'!$M$2),0,1)),"","Outlier"),"")</f>
        <v/>
      </c>
      <c r="E202" s="74">
        <f t="shared" si="4"/>
        <v>0</v>
      </c>
      <c r="F202" s="74">
        <f t="shared" si="5"/>
        <v>0</v>
      </c>
      <c r="G202" s="72" t="str">
        <f>IF(ISNUMBER($I202),SUM($F$13:$F202),"")</f>
        <v/>
      </c>
      <c r="H202" s="75"/>
      <c r="I202" s="174"/>
      <c r="J202" s="72" t="str">
        <f>IF(AND(ISNUMBER($G202),$J$9&gt;=4),IF(ISNUMBER(_xlfn.XMATCH($G202,_xlfn.ANCHORARRAY('Data Sorting (TSS)'!$M$2),0,1)),"","Outlier"),"")</f>
        <v/>
      </c>
    </row>
    <row r="203" spans="1:10" ht="12.75" customHeight="1" x14ac:dyDescent="0.25">
      <c r="A203" s="72" t="str">
        <f>IF(ISNUMBER($C203),SUM($E$13:$E203),"")</f>
        <v/>
      </c>
      <c r="B203" s="75"/>
      <c r="C203" s="174"/>
      <c r="D203" s="73" t="str">
        <f>IF(AND(ISNUMBER($A203),$D$9&gt;=4),IF(ISNUMBER(_xlfn.XMATCH($A203,_xlfn.ANCHORARRAY('Data Sorting (COD)'!$M$2),0,1)),"","Outlier"),"")</f>
        <v/>
      </c>
      <c r="E203" s="74">
        <f t="shared" si="4"/>
        <v>0</v>
      </c>
      <c r="F203" s="74">
        <f t="shared" si="5"/>
        <v>0</v>
      </c>
      <c r="G203" s="72" t="str">
        <f>IF(ISNUMBER($I203),SUM($F$13:$F203),"")</f>
        <v/>
      </c>
      <c r="H203" s="75"/>
      <c r="I203" s="174"/>
      <c r="J203" s="72" t="str">
        <f>IF(AND(ISNUMBER($G203),$J$9&gt;=4),IF(ISNUMBER(_xlfn.XMATCH($G203,_xlfn.ANCHORARRAY('Data Sorting (TSS)'!$M$2),0,1)),"","Outlier"),"")</f>
        <v/>
      </c>
    </row>
    <row r="204" spans="1:10" ht="12.75" customHeight="1" x14ac:dyDescent="0.25">
      <c r="A204" s="72" t="str">
        <f>IF(ISNUMBER($C204),SUM($E$13:$E204),"")</f>
        <v/>
      </c>
      <c r="B204" s="75"/>
      <c r="C204" s="174"/>
      <c r="D204" s="73" t="str">
        <f>IF(AND(ISNUMBER($A204),$D$9&gt;=4),IF(ISNUMBER(_xlfn.XMATCH($A204,_xlfn.ANCHORARRAY('Data Sorting (COD)'!$M$2),0,1)),"","Outlier"),"")</f>
        <v/>
      </c>
      <c r="E204" s="74">
        <f t="shared" si="4"/>
        <v>0</v>
      </c>
      <c r="F204" s="74">
        <f t="shared" si="5"/>
        <v>0</v>
      </c>
      <c r="G204" s="72" t="str">
        <f>IF(ISNUMBER($I204),SUM($F$13:$F204),"")</f>
        <v/>
      </c>
      <c r="H204" s="75"/>
      <c r="I204" s="174"/>
      <c r="J204" s="72" t="str">
        <f>IF(AND(ISNUMBER($G204),$J$9&gt;=4),IF(ISNUMBER(_xlfn.XMATCH($G204,_xlfn.ANCHORARRAY('Data Sorting (TSS)'!$M$2),0,1)),"","Outlier"),"")</f>
        <v/>
      </c>
    </row>
    <row r="205" spans="1:10" ht="12.75" customHeight="1" x14ac:dyDescent="0.25">
      <c r="A205" s="72" t="str">
        <f>IF(ISNUMBER($C205),SUM($E$13:$E205),"")</f>
        <v/>
      </c>
      <c r="B205" s="75"/>
      <c r="C205" s="174"/>
      <c r="D205" s="73" t="str">
        <f>IF(AND(ISNUMBER($A205),$D$9&gt;=4),IF(ISNUMBER(_xlfn.XMATCH($A205,_xlfn.ANCHORARRAY('Data Sorting (COD)'!$M$2),0,1)),"","Outlier"),"")</f>
        <v/>
      </c>
      <c r="E205" s="74">
        <f t="shared" si="4"/>
        <v>0</v>
      </c>
      <c r="F205" s="74">
        <f t="shared" si="5"/>
        <v>0</v>
      </c>
      <c r="G205" s="72" t="str">
        <f>IF(ISNUMBER($I205),SUM($F$13:$F205),"")</f>
        <v/>
      </c>
      <c r="H205" s="75"/>
      <c r="I205" s="174"/>
      <c r="J205" s="72" t="str">
        <f>IF(AND(ISNUMBER($G205),$J$9&gt;=4),IF(ISNUMBER(_xlfn.XMATCH($G205,_xlfn.ANCHORARRAY('Data Sorting (TSS)'!$M$2),0,1)),"","Outlier"),"")</f>
        <v/>
      </c>
    </row>
    <row r="206" spans="1:10" ht="12.75" customHeight="1" x14ac:dyDescent="0.25">
      <c r="A206" s="72" t="str">
        <f>IF(ISNUMBER($C206),SUM($E$13:$E206),"")</f>
        <v/>
      </c>
      <c r="B206" s="75"/>
      <c r="C206" s="174"/>
      <c r="D206" s="73" t="str">
        <f>IF(AND(ISNUMBER($A206),$D$9&gt;=4),IF(ISNUMBER(_xlfn.XMATCH($A206,_xlfn.ANCHORARRAY('Data Sorting (COD)'!$M$2),0,1)),"","Outlier"),"")</f>
        <v/>
      </c>
      <c r="E206" s="74">
        <f t="shared" ref="E206:E227" si="6">IF(ISNUMBER($C206),1,0)</f>
        <v>0</v>
      </c>
      <c r="F206" s="74">
        <f t="shared" ref="F206:F227" si="7">IF(ISNUMBER($I206),1,0)</f>
        <v>0</v>
      </c>
      <c r="G206" s="72" t="str">
        <f>IF(ISNUMBER($I206),SUM($F$13:$F206),"")</f>
        <v/>
      </c>
      <c r="H206" s="75"/>
      <c r="I206" s="174"/>
      <c r="J206" s="72" t="str">
        <f>IF(AND(ISNUMBER($G206),$J$9&gt;=4),IF(ISNUMBER(_xlfn.XMATCH($G206,_xlfn.ANCHORARRAY('Data Sorting (TSS)'!$M$2),0,1)),"","Outlier"),"")</f>
        <v/>
      </c>
    </row>
    <row r="207" spans="1:10" ht="12.75" customHeight="1" x14ac:dyDescent="0.25">
      <c r="A207" s="72" t="str">
        <f>IF(ISNUMBER($C207),SUM($E$13:$E207),"")</f>
        <v/>
      </c>
      <c r="B207" s="75"/>
      <c r="C207" s="174"/>
      <c r="D207" s="73" t="str">
        <f>IF(AND(ISNUMBER($A207),$D$9&gt;=4),IF(ISNUMBER(_xlfn.XMATCH($A207,_xlfn.ANCHORARRAY('Data Sorting (COD)'!$M$2),0,1)),"","Outlier"),"")</f>
        <v/>
      </c>
      <c r="E207" s="74">
        <f t="shared" si="6"/>
        <v>0</v>
      </c>
      <c r="F207" s="74">
        <f t="shared" si="7"/>
        <v>0</v>
      </c>
      <c r="G207" s="72" t="str">
        <f>IF(ISNUMBER($I207),SUM($F$13:$F207),"")</f>
        <v/>
      </c>
      <c r="H207" s="75"/>
      <c r="I207" s="174"/>
      <c r="J207" s="72" t="str">
        <f>IF(AND(ISNUMBER($G207),$J$9&gt;=4),IF(ISNUMBER(_xlfn.XMATCH($G207,_xlfn.ANCHORARRAY('Data Sorting (TSS)'!$M$2),0,1)),"","Outlier"),"")</f>
        <v/>
      </c>
    </row>
    <row r="208" spans="1:10" ht="12.75" customHeight="1" x14ac:dyDescent="0.25">
      <c r="A208" s="72" t="str">
        <f>IF(ISNUMBER($C208),SUM($E$13:$E208),"")</f>
        <v/>
      </c>
      <c r="B208" s="75"/>
      <c r="C208" s="174"/>
      <c r="D208" s="73" t="str">
        <f>IF(AND(ISNUMBER($A208),$D$9&gt;=4),IF(ISNUMBER(_xlfn.XMATCH($A208,_xlfn.ANCHORARRAY('Data Sorting (COD)'!$M$2),0,1)),"","Outlier"),"")</f>
        <v/>
      </c>
      <c r="E208" s="74">
        <f t="shared" si="6"/>
        <v>0</v>
      </c>
      <c r="F208" s="74">
        <f t="shared" si="7"/>
        <v>0</v>
      </c>
      <c r="G208" s="72" t="str">
        <f>IF(ISNUMBER($I208),SUM($F$13:$F208),"")</f>
        <v/>
      </c>
      <c r="H208" s="75"/>
      <c r="I208" s="174"/>
      <c r="J208" s="72" t="str">
        <f>IF(AND(ISNUMBER($G208),$J$9&gt;=4),IF(ISNUMBER(_xlfn.XMATCH($G208,_xlfn.ANCHORARRAY('Data Sorting (TSS)'!$M$2),0,1)),"","Outlier"),"")</f>
        <v/>
      </c>
    </row>
    <row r="209" spans="1:10" ht="12.75" customHeight="1" x14ac:dyDescent="0.25">
      <c r="A209" s="72" t="str">
        <f>IF(ISNUMBER($C209),SUM($E$13:$E209),"")</f>
        <v/>
      </c>
      <c r="B209" s="75"/>
      <c r="C209" s="174"/>
      <c r="D209" s="73" t="str">
        <f>IF(AND(ISNUMBER($A209),$D$9&gt;=4),IF(ISNUMBER(_xlfn.XMATCH($A209,_xlfn.ANCHORARRAY('Data Sorting (COD)'!$M$2),0,1)),"","Outlier"),"")</f>
        <v/>
      </c>
      <c r="E209" s="74">
        <f t="shared" si="6"/>
        <v>0</v>
      </c>
      <c r="F209" s="74">
        <f t="shared" si="7"/>
        <v>0</v>
      </c>
      <c r="G209" s="72" t="str">
        <f>IF(ISNUMBER($I209),SUM($F$13:$F209),"")</f>
        <v/>
      </c>
      <c r="H209" s="75"/>
      <c r="I209" s="174"/>
      <c r="J209" s="72" t="str">
        <f>IF(AND(ISNUMBER($G209),$J$9&gt;=4),IF(ISNUMBER(_xlfn.XMATCH($G209,_xlfn.ANCHORARRAY('Data Sorting (TSS)'!$M$2),0,1)),"","Outlier"),"")</f>
        <v/>
      </c>
    </row>
    <row r="210" spans="1:10" ht="12.75" customHeight="1" x14ac:dyDescent="0.25">
      <c r="A210" s="72" t="str">
        <f>IF(ISNUMBER($C210),SUM($E$13:$E210),"")</f>
        <v/>
      </c>
      <c r="B210" s="75"/>
      <c r="C210" s="174"/>
      <c r="D210" s="73" t="str">
        <f>IF(AND(ISNUMBER($A210),$D$9&gt;=4),IF(ISNUMBER(_xlfn.XMATCH($A210,_xlfn.ANCHORARRAY('Data Sorting (COD)'!$M$2),0,1)),"","Outlier"),"")</f>
        <v/>
      </c>
      <c r="E210" s="74">
        <f t="shared" si="6"/>
        <v>0</v>
      </c>
      <c r="F210" s="74">
        <f t="shared" si="7"/>
        <v>0</v>
      </c>
      <c r="G210" s="72" t="str">
        <f>IF(ISNUMBER($I210),SUM($F$13:$F210),"")</f>
        <v/>
      </c>
      <c r="H210" s="75"/>
      <c r="I210" s="174"/>
      <c r="J210" s="72" t="str">
        <f>IF(AND(ISNUMBER($G210),$J$9&gt;=4),IF(ISNUMBER(_xlfn.XMATCH($G210,_xlfn.ANCHORARRAY('Data Sorting (TSS)'!$M$2),0,1)),"","Outlier"),"")</f>
        <v/>
      </c>
    </row>
    <row r="211" spans="1:10" ht="12.75" customHeight="1" x14ac:dyDescent="0.25">
      <c r="A211" s="72" t="str">
        <f>IF(ISNUMBER($C211),SUM($E$13:$E211),"")</f>
        <v/>
      </c>
      <c r="B211" s="75"/>
      <c r="C211" s="174"/>
      <c r="D211" s="73" t="str">
        <f>IF(AND(ISNUMBER($A211),$D$9&gt;=4),IF(ISNUMBER(_xlfn.XMATCH($A211,_xlfn.ANCHORARRAY('Data Sorting (COD)'!$M$2),0,1)),"","Outlier"),"")</f>
        <v/>
      </c>
      <c r="E211" s="74">
        <f t="shared" si="6"/>
        <v>0</v>
      </c>
      <c r="F211" s="74">
        <f t="shared" si="7"/>
        <v>0</v>
      </c>
      <c r="G211" s="72" t="str">
        <f>IF(ISNUMBER($I211),SUM($F$13:$F211),"")</f>
        <v/>
      </c>
      <c r="H211" s="75"/>
      <c r="I211" s="174"/>
      <c r="J211" s="72" t="str">
        <f>IF(AND(ISNUMBER($G211),$J$9&gt;=4),IF(ISNUMBER(_xlfn.XMATCH($G211,_xlfn.ANCHORARRAY('Data Sorting (TSS)'!$M$2),0,1)),"","Outlier"),"")</f>
        <v/>
      </c>
    </row>
    <row r="212" spans="1:10" ht="12.75" customHeight="1" x14ac:dyDescent="0.25">
      <c r="A212" s="72" t="str">
        <f>IF(ISNUMBER($C212),SUM($E$13:$E212),"")</f>
        <v/>
      </c>
      <c r="B212" s="75"/>
      <c r="C212" s="174"/>
      <c r="D212" s="73" t="str">
        <f>IF(AND(ISNUMBER($A212),$D$9&gt;=4),IF(ISNUMBER(_xlfn.XMATCH($A212,_xlfn.ANCHORARRAY('Data Sorting (COD)'!$M$2),0,1)),"","Outlier"),"")</f>
        <v/>
      </c>
      <c r="E212" s="74">
        <f t="shared" si="6"/>
        <v>0</v>
      </c>
      <c r="F212" s="74">
        <f t="shared" si="7"/>
        <v>0</v>
      </c>
      <c r="G212" s="72" t="str">
        <f>IF(ISNUMBER($I212),SUM($F$13:$F212),"")</f>
        <v/>
      </c>
      <c r="H212" s="75"/>
      <c r="I212" s="174"/>
      <c r="J212" s="72" t="str">
        <f>IF(AND(ISNUMBER($G212),$J$9&gt;=4),IF(ISNUMBER(_xlfn.XMATCH($G212,_xlfn.ANCHORARRAY('Data Sorting (TSS)'!$M$2),0,1)),"","Outlier"),"")</f>
        <v/>
      </c>
    </row>
    <row r="213" spans="1:10" ht="12.75" customHeight="1" x14ac:dyDescent="0.25">
      <c r="A213" s="72" t="str">
        <f>IF(ISNUMBER($C213),SUM($E$13:$E213),"")</f>
        <v/>
      </c>
      <c r="B213" s="75"/>
      <c r="C213" s="174"/>
      <c r="D213" s="73" t="str">
        <f>IF(AND(ISNUMBER($A213),$D$9&gt;=4),IF(ISNUMBER(_xlfn.XMATCH($A213,_xlfn.ANCHORARRAY('Data Sorting (COD)'!$M$2),0,1)),"","Outlier"),"")</f>
        <v/>
      </c>
      <c r="E213" s="74">
        <f t="shared" si="6"/>
        <v>0</v>
      </c>
      <c r="F213" s="74">
        <f t="shared" si="7"/>
        <v>0</v>
      </c>
      <c r="G213" s="72" t="str">
        <f>IF(ISNUMBER($I213),SUM($F$13:$F213),"")</f>
        <v/>
      </c>
      <c r="H213" s="75"/>
      <c r="I213" s="174"/>
      <c r="J213" s="72" t="str">
        <f>IF(AND(ISNUMBER($G213),$J$9&gt;=4),IF(ISNUMBER(_xlfn.XMATCH($G213,_xlfn.ANCHORARRAY('Data Sorting (TSS)'!$M$2),0,1)),"","Outlier"),"")</f>
        <v/>
      </c>
    </row>
    <row r="214" spans="1:10" ht="12.75" customHeight="1" x14ac:dyDescent="0.25">
      <c r="A214" s="72" t="str">
        <f>IF(ISNUMBER($C214),SUM($E$13:$E214),"")</f>
        <v/>
      </c>
      <c r="B214" s="75"/>
      <c r="C214" s="174"/>
      <c r="D214" s="73" t="str">
        <f>IF(AND(ISNUMBER($A214),$D$9&gt;=4),IF(ISNUMBER(_xlfn.XMATCH($A214,_xlfn.ANCHORARRAY('Data Sorting (COD)'!$M$2),0,1)),"","Outlier"),"")</f>
        <v/>
      </c>
      <c r="E214" s="74">
        <f t="shared" si="6"/>
        <v>0</v>
      </c>
      <c r="F214" s="74">
        <f t="shared" si="7"/>
        <v>0</v>
      </c>
      <c r="G214" s="72" t="str">
        <f>IF(ISNUMBER($I214),SUM($F$13:$F214),"")</f>
        <v/>
      </c>
      <c r="H214" s="75"/>
      <c r="I214" s="174"/>
      <c r="J214" s="72" t="str">
        <f>IF(AND(ISNUMBER($G214),$J$9&gt;=4),IF(ISNUMBER(_xlfn.XMATCH($G214,_xlfn.ANCHORARRAY('Data Sorting (TSS)'!$M$2),0,1)),"","Outlier"),"")</f>
        <v/>
      </c>
    </row>
    <row r="215" spans="1:10" ht="12.75" customHeight="1" x14ac:dyDescent="0.25">
      <c r="A215" s="72" t="str">
        <f>IF(ISNUMBER($C215),SUM($E$13:$E215),"")</f>
        <v/>
      </c>
      <c r="B215" s="75"/>
      <c r="C215" s="174"/>
      <c r="D215" s="73" t="str">
        <f>IF(AND(ISNUMBER($A215),$D$9&gt;=4),IF(ISNUMBER(_xlfn.XMATCH($A215,_xlfn.ANCHORARRAY('Data Sorting (COD)'!$M$2),0,1)),"","Outlier"),"")</f>
        <v/>
      </c>
      <c r="E215" s="74">
        <f t="shared" si="6"/>
        <v>0</v>
      </c>
      <c r="F215" s="74">
        <f t="shared" si="7"/>
        <v>0</v>
      </c>
      <c r="G215" s="72" t="str">
        <f>IF(ISNUMBER($I215),SUM($F$13:$F215),"")</f>
        <v/>
      </c>
      <c r="H215" s="75"/>
      <c r="I215" s="174"/>
      <c r="J215" s="72" t="str">
        <f>IF(AND(ISNUMBER($G215),$J$9&gt;=4),IF(ISNUMBER(_xlfn.XMATCH($G215,_xlfn.ANCHORARRAY('Data Sorting (TSS)'!$M$2),0,1)),"","Outlier"),"")</f>
        <v/>
      </c>
    </row>
    <row r="216" spans="1:10" ht="12.75" customHeight="1" x14ac:dyDescent="0.25">
      <c r="A216" s="72" t="str">
        <f>IF(ISNUMBER($C216),SUM($E$13:$E216),"")</f>
        <v/>
      </c>
      <c r="B216" s="75"/>
      <c r="C216" s="174"/>
      <c r="D216" s="73" t="str">
        <f>IF(AND(ISNUMBER($A216),$D$9&gt;=4),IF(ISNUMBER(_xlfn.XMATCH($A216,_xlfn.ANCHORARRAY('Data Sorting (COD)'!$M$2),0,1)),"","Outlier"),"")</f>
        <v/>
      </c>
      <c r="E216" s="74">
        <f t="shared" si="6"/>
        <v>0</v>
      </c>
      <c r="F216" s="74">
        <f t="shared" si="7"/>
        <v>0</v>
      </c>
      <c r="G216" s="72" t="str">
        <f>IF(ISNUMBER($I216),SUM($F$13:$F216),"")</f>
        <v/>
      </c>
      <c r="H216" s="75"/>
      <c r="I216" s="174"/>
      <c r="J216" s="72" t="str">
        <f>IF(AND(ISNUMBER($G216),$J$9&gt;=4),IF(ISNUMBER(_xlfn.XMATCH($G216,_xlfn.ANCHORARRAY('Data Sorting (TSS)'!$M$2),0,1)),"","Outlier"),"")</f>
        <v/>
      </c>
    </row>
    <row r="217" spans="1:10" ht="12.75" customHeight="1" x14ac:dyDescent="0.25">
      <c r="A217" s="72" t="str">
        <f>IF(ISNUMBER($C217),SUM($E$13:$E217),"")</f>
        <v/>
      </c>
      <c r="B217" s="75"/>
      <c r="C217" s="174"/>
      <c r="D217" s="73" t="str">
        <f>IF(AND(ISNUMBER($A217),$D$9&gt;=4),IF(ISNUMBER(_xlfn.XMATCH($A217,_xlfn.ANCHORARRAY('Data Sorting (COD)'!$M$2),0,1)),"","Outlier"),"")</f>
        <v/>
      </c>
      <c r="E217" s="74">
        <f t="shared" si="6"/>
        <v>0</v>
      </c>
      <c r="F217" s="74">
        <f t="shared" si="7"/>
        <v>0</v>
      </c>
      <c r="G217" s="72" t="str">
        <f>IF(ISNUMBER($I217),SUM($F$13:$F217),"")</f>
        <v/>
      </c>
      <c r="H217" s="75"/>
      <c r="I217" s="174"/>
      <c r="J217" s="72" t="str">
        <f>IF(AND(ISNUMBER($G217),$J$9&gt;=4),IF(ISNUMBER(_xlfn.XMATCH($G217,_xlfn.ANCHORARRAY('Data Sorting (TSS)'!$M$2),0,1)),"","Outlier"),"")</f>
        <v/>
      </c>
    </row>
    <row r="218" spans="1:10" ht="12.75" customHeight="1" x14ac:dyDescent="0.25">
      <c r="A218" s="72" t="str">
        <f>IF(ISNUMBER($C218),SUM($E$13:$E218),"")</f>
        <v/>
      </c>
      <c r="B218" s="75"/>
      <c r="C218" s="174"/>
      <c r="D218" s="73" t="str">
        <f>IF(AND(ISNUMBER($A218),$D$9&gt;=4),IF(ISNUMBER(_xlfn.XMATCH($A218,_xlfn.ANCHORARRAY('Data Sorting (COD)'!$M$2),0,1)),"","Outlier"),"")</f>
        <v/>
      </c>
      <c r="E218" s="74">
        <f t="shared" si="6"/>
        <v>0</v>
      </c>
      <c r="F218" s="74">
        <f t="shared" si="7"/>
        <v>0</v>
      </c>
      <c r="G218" s="72" t="str">
        <f>IF(ISNUMBER($I218),SUM($F$13:$F218),"")</f>
        <v/>
      </c>
      <c r="H218" s="75"/>
      <c r="I218" s="174"/>
      <c r="J218" s="72" t="str">
        <f>IF(AND(ISNUMBER($G218),$J$9&gt;=4),IF(ISNUMBER(_xlfn.XMATCH($G218,_xlfn.ANCHORARRAY('Data Sorting (TSS)'!$M$2),0,1)),"","Outlier"),"")</f>
        <v/>
      </c>
    </row>
    <row r="219" spans="1:10" ht="12.75" customHeight="1" x14ac:dyDescent="0.25">
      <c r="A219" s="72" t="str">
        <f>IF(ISNUMBER($C219),SUM($E$13:$E219),"")</f>
        <v/>
      </c>
      <c r="B219" s="75"/>
      <c r="C219" s="174"/>
      <c r="D219" s="73" t="str">
        <f>IF(AND(ISNUMBER($A219),$D$9&gt;=4),IF(ISNUMBER(_xlfn.XMATCH($A219,_xlfn.ANCHORARRAY('Data Sorting (COD)'!$M$2),0,1)),"","Outlier"),"")</f>
        <v/>
      </c>
      <c r="E219" s="74">
        <f t="shared" si="6"/>
        <v>0</v>
      </c>
      <c r="F219" s="74">
        <f t="shared" si="7"/>
        <v>0</v>
      </c>
      <c r="G219" s="72" t="str">
        <f>IF(ISNUMBER($I219),SUM($F$13:$F219),"")</f>
        <v/>
      </c>
      <c r="H219" s="75"/>
      <c r="I219" s="174"/>
      <c r="J219" s="72" t="str">
        <f>IF(AND(ISNUMBER($G219),$J$9&gt;=4),IF(ISNUMBER(_xlfn.XMATCH($G219,_xlfn.ANCHORARRAY('Data Sorting (TSS)'!$M$2),0,1)),"","Outlier"),"")</f>
        <v/>
      </c>
    </row>
    <row r="220" spans="1:10" ht="12.75" customHeight="1" x14ac:dyDescent="0.25">
      <c r="A220" s="72" t="str">
        <f>IF(ISNUMBER($C220),SUM($E$13:$E220),"")</f>
        <v/>
      </c>
      <c r="B220" s="75"/>
      <c r="C220" s="174"/>
      <c r="D220" s="73" t="str">
        <f>IF(AND(ISNUMBER($A220),$D$9&gt;=4),IF(ISNUMBER(_xlfn.XMATCH($A220,_xlfn.ANCHORARRAY('Data Sorting (COD)'!$M$2),0,1)),"","Outlier"),"")</f>
        <v/>
      </c>
      <c r="E220" s="74">
        <f t="shared" si="6"/>
        <v>0</v>
      </c>
      <c r="F220" s="74">
        <f t="shared" si="7"/>
        <v>0</v>
      </c>
      <c r="G220" s="72" t="str">
        <f>IF(ISNUMBER($I220),SUM($F$13:$F220),"")</f>
        <v/>
      </c>
      <c r="H220" s="75"/>
      <c r="I220" s="174"/>
      <c r="J220" s="72" t="str">
        <f>IF(AND(ISNUMBER($G220),$J$9&gt;=4),IF(ISNUMBER(_xlfn.XMATCH($G220,_xlfn.ANCHORARRAY('Data Sorting (TSS)'!$M$2),0,1)),"","Outlier"),"")</f>
        <v/>
      </c>
    </row>
    <row r="221" spans="1:10" ht="12.75" customHeight="1" x14ac:dyDescent="0.25">
      <c r="A221" s="72" t="str">
        <f>IF(ISNUMBER($C221),SUM($E$13:$E221),"")</f>
        <v/>
      </c>
      <c r="B221" s="75"/>
      <c r="C221" s="174"/>
      <c r="D221" s="73" t="str">
        <f>IF(AND(ISNUMBER($A221),$D$9&gt;=4),IF(ISNUMBER(_xlfn.XMATCH($A221,_xlfn.ANCHORARRAY('Data Sorting (COD)'!$M$2),0,1)),"","Outlier"),"")</f>
        <v/>
      </c>
      <c r="E221" s="74">
        <f t="shared" si="6"/>
        <v>0</v>
      </c>
      <c r="F221" s="74">
        <f t="shared" si="7"/>
        <v>0</v>
      </c>
      <c r="G221" s="72" t="str">
        <f>IF(ISNUMBER($I221),SUM($F$13:$F221),"")</f>
        <v/>
      </c>
      <c r="H221" s="75"/>
      <c r="I221" s="174"/>
      <c r="J221" s="72" t="str">
        <f>IF(AND(ISNUMBER($G221),$J$9&gt;=4),IF(ISNUMBER(_xlfn.XMATCH($G221,_xlfn.ANCHORARRAY('Data Sorting (TSS)'!$M$2),0,1)),"","Outlier"),"")</f>
        <v/>
      </c>
    </row>
    <row r="222" spans="1:10" ht="12.75" customHeight="1" x14ac:dyDescent="0.25">
      <c r="A222" s="72" t="str">
        <f>IF(ISNUMBER($C222),SUM($E$13:$E222),"")</f>
        <v/>
      </c>
      <c r="B222" s="75"/>
      <c r="C222" s="174"/>
      <c r="D222" s="73" t="str">
        <f>IF(AND(ISNUMBER($A222),$D$9&gt;=4),IF(ISNUMBER(_xlfn.XMATCH($A222,_xlfn.ANCHORARRAY('Data Sorting (COD)'!$M$2),0,1)),"","Outlier"),"")</f>
        <v/>
      </c>
      <c r="E222" s="74">
        <f t="shared" si="6"/>
        <v>0</v>
      </c>
      <c r="F222" s="74">
        <f t="shared" si="7"/>
        <v>0</v>
      </c>
      <c r="G222" s="72" t="str">
        <f>IF(ISNUMBER($I222),SUM($F$13:$F222),"")</f>
        <v/>
      </c>
      <c r="H222" s="75"/>
      <c r="I222" s="174"/>
      <c r="J222" s="72" t="str">
        <f>IF(AND(ISNUMBER($G222),$J$9&gt;=4),IF(ISNUMBER(_xlfn.XMATCH($G222,_xlfn.ANCHORARRAY('Data Sorting (TSS)'!$M$2),0,1)),"","Outlier"),"")</f>
        <v/>
      </c>
    </row>
    <row r="223" spans="1:10" ht="12.75" customHeight="1" x14ac:dyDescent="0.25">
      <c r="A223" s="72" t="str">
        <f>IF(ISNUMBER($C223),SUM($E$13:$E223),"")</f>
        <v/>
      </c>
      <c r="B223" s="75"/>
      <c r="C223" s="174"/>
      <c r="D223" s="73" t="str">
        <f>IF(AND(ISNUMBER($A223),$D$9&gt;=4),IF(ISNUMBER(_xlfn.XMATCH($A223,_xlfn.ANCHORARRAY('Data Sorting (COD)'!$M$2),0,1)),"","Outlier"),"")</f>
        <v/>
      </c>
      <c r="E223" s="74">
        <f t="shared" si="6"/>
        <v>0</v>
      </c>
      <c r="F223" s="74">
        <f t="shared" si="7"/>
        <v>0</v>
      </c>
      <c r="G223" s="72" t="str">
        <f>IF(ISNUMBER($I223),SUM($F$13:$F223),"")</f>
        <v/>
      </c>
      <c r="H223" s="75"/>
      <c r="I223" s="174"/>
      <c r="J223" s="72" t="str">
        <f>IF(AND(ISNUMBER($G223),$J$9&gt;=4),IF(ISNUMBER(_xlfn.XMATCH($G223,_xlfn.ANCHORARRAY('Data Sorting (TSS)'!$M$2),0,1)),"","Outlier"),"")</f>
        <v/>
      </c>
    </row>
    <row r="224" spans="1:10" ht="12.75" customHeight="1" x14ac:dyDescent="0.25">
      <c r="A224" s="72" t="str">
        <f>IF(ISNUMBER($C224),SUM($E$13:$E224),"")</f>
        <v/>
      </c>
      <c r="B224" s="75"/>
      <c r="C224" s="174"/>
      <c r="D224" s="73" t="str">
        <f>IF(AND(ISNUMBER($A224),$D$9&gt;=4),IF(ISNUMBER(_xlfn.XMATCH($A224,_xlfn.ANCHORARRAY('Data Sorting (COD)'!$M$2),0,1)),"","Outlier"),"")</f>
        <v/>
      </c>
      <c r="E224" s="74">
        <f t="shared" si="6"/>
        <v>0</v>
      </c>
      <c r="F224" s="74">
        <f t="shared" si="7"/>
        <v>0</v>
      </c>
      <c r="G224" s="72" t="str">
        <f>IF(ISNUMBER($I224),SUM($F$13:$F224),"")</f>
        <v/>
      </c>
      <c r="H224" s="75"/>
      <c r="I224" s="174"/>
      <c r="J224" s="72" t="str">
        <f>IF(AND(ISNUMBER($G224),$J$9&gt;=4),IF(ISNUMBER(_xlfn.XMATCH($G224,_xlfn.ANCHORARRAY('Data Sorting (TSS)'!$M$2),0,1)),"","Outlier"),"")</f>
        <v/>
      </c>
    </row>
    <row r="225" spans="1:10" ht="12.75" customHeight="1" x14ac:dyDescent="0.25">
      <c r="A225" s="72" t="str">
        <f>IF(ISNUMBER($C225),SUM($E$13:$E225),"")</f>
        <v/>
      </c>
      <c r="B225" s="75"/>
      <c r="C225" s="174"/>
      <c r="D225" s="73" t="str">
        <f>IF(AND(ISNUMBER($A225),$D$9&gt;=4),IF(ISNUMBER(_xlfn.XMATCH($A225,_xlfn.ANCHORARRAY('Data Sorting (COD)'!$M$2),0,1)),"","Outlier"),"")</f>
        <v/>
      </c>
      <c r="E225" s="74">
        <f t="shared" si="6"/>
        <v>0</v>
      </c>
      <c r="F225" s="74">
        <f t="shared" si="7"/>
        <v>0</v>
      </c>
      <c r="G225" s="72" t="str">
        <f>IF(ISNUMBER($I225),SUM($F$13:$F225),"")</f>
        <v/>
      </c>
      <c r="H225" s="75"/>
      <c r="I225" s="174"/>
      <c r="J225" s="72" t="str">
        <f>IF(AND(ISNUMBER($G225),$J$9&gt;=4),IF(ISNUMBER(_xlfn.XMATCH($G225,_xlfn.ANCHORARRAY('Data Sorting (TSS)'!$M$2),0,1)),"","Outlier"),"")</f>
        <v/>
      </c>
    </row>
    <row r="226" spans="1:10" ht="12.75" customHeight="1" x14ac:dyDescent="0.25">
      <c r="A226" s="72" t="str">
        <f>IF(ISNUMBER($C226),SUM($E$13:$E226),"")</f>
        <v/>
      </c>
      <c r="B226" s="75"/>
      <c r="C226" s="174"/>
      <c r="D226" s="73" t="str">
        <f>IF(AND(ISNUMBER($A226),$D$9&gt;=4),IF(ISNUMBER(_xlfn.XMATCH($A226,_xlfn.ANCHORARRAY('Data Sorting (COD)'!$M$2),0,1)),"","Outlier"),"")</f>
        <v/>
      </c>
      <c r="E226" s="74">
        <f t="shared" si="6"/>
        <v>0</v>
      </c>
      <c r="F226" s="74">
        <f t="shared" si="7"/>
        <v>0</v>
      </c>
      <c r="G226" s="72" t="str">
        <f>IF(ISNUMBER($I226),SUM($F$13:$F226),"")</f>
        <v/>
      </c>
      <c r="H226" s="75"/>
      <c r="I226" s="174"/>
      <c r="J226" s="72" t="str">
        <f>IF(AND(ISNUMBER($G226),$J$9&gt;=4),IF(ISNUMBER(_xlfn.XMATCH($G226,_xlfn.ANCHORARRAY('Data Sorting (TSS)'!$M$2),0,1)),"","Outlier"),"")</f>
        <v/>
      </c>
    </row>
    <row r="227" spans="1:10" ht="12.6" customHeight="1" x14ac:dyDescent="0.25">
      <c r="A227" s="72" t="str">
        <f>IF(ISNUMBER($C227),SUM($E$13:$E227),"")</f>
        <v/>
      </c>
      <c r="B227" s="75"/>
      <c r="C227" s="174"/>
      <c r="D227" s="73" t="str">
        <f>IF(AND(ISNUMBER($A227),$D$9&gt;=4),IF(ISNUMBER(_xlfn.XMATCH($A227,_xlfn.ANCHORARRAY('Data Sorting (COD)'!$M$2),0,1)),"","Outlier"),"")</f>
        <v/>
      </c>
      <c r="E227" s="74">
        <f t="shared" si="6"/>
        <v>0</v>
      </c>
      <c r="F227" s="74">
        <f t="shared" si="7"/>
        <v>0</v>
      </c>
      <c r="G227" s="72" t="str">
        <f>IF(ISNUMBER($I227),SUM($F$13:$F227),"")</f>
        <v/>
      </c>
      <c r="H227" s="75"/>
      <c r="I227" s="174"/>
      <c r="J227" s="72" t="str">
        <f>IF(AND(ISNUMBER($G227),$J$9&gt;=4),IF(ISNUMBER(_xlfn.XMATCH($G227,_xlfn.ANCHORARRAY('Data Sorting (TSS)'!$M$2),0,1)),"","Outlier"),"")</f>
        <v/>
      </c>
    </row>
    <row r="228" spans="1:10" ht="12.6" customHeight="1" x14ac:dyDescent="0.25">
      <c r="A228" s="295" t="s">
        <v>183</v>
      </c>
      <c r="B228" s="296"/>
      <c r="C228" s="296"/>
      <c r="D228" s="297"/>
      <c r="E228" s="74"/>
      <c r="F228" s="74"/>
      <c r="G228" s="295" t="s">
        <v>183</v>
      </c>
      <c r="H228" s="296"/>
      <c r="I228" s="296"/>
      <c r="J228" s="297"/>
    </row>
    <row r="229" spans="1:10" s="60" customFormat="1" ht="53.25" customHeight="1" x14ac:dyDescent="0.25">
      <c r="A229" s="292"/>
      <c r="B229" s="293"/>
      <c r="C229" s="293"/>
      <c r="D229" s="294"/>
      <c r="G229" s="292"/>
      <c r="H229" s="293"/>
      <c r="I229" s="293"/>
      <c r="J229" s="294"/>
    </row>
    <row r="230" spans="1:10" ht="1.5" customHeight="1" x14ac:dyDescent="0.25"/>
    <row r="1048573" ht="13.5" hidden="1" x14ac:dyDescent="0.25"/>
  </sheetData>
  <sheetProtection algorithmName="SHA-512" hashValue="0qigEHA1MDNb+wv1gIzy0AftX9oC29zh5uSBWxAGSSf1VxXkISJhSGWw9jlpCPYwFSFfrK6DL73iugHnJtuVRw==" saltValue="/5ze1Mo+yqgBTrIJ1O+GGA==" spinCount="100000" sheet="1" objects="1" scenarios="1" selectLockedCells="1"/>
  <mergeCells count="8">
    <mergeCell ref="A1:J1"/>
    <mergeCell ref="B2:G2"/>
    <mergeCell ref="A11:D11"/>
    <mergeCell ref="G11:J11"/>
    <mergeCell ref="A229:D229"/>
    <mergeCell ref="G229:J229"/>
    <mergeCell ref="A228:D228"/>
    <mergeCell ref="G228:J228"/>
  </mergeCells>
  <dataValidations count="4">
    <dataValidation type="whole" operator="greaterThanOrEqual" allowBlank="1" showInputMessage="1" showErrorMessage="1" error="COD strength data must be a positive, whole number." sqref="C13:C227" xr:uid="{F0B223A1-896C-4D17-829A-2EF45139A5BF}">
      <formula1>0</formula1>
    </dataValidation>
    <dataValidation type="list" allowBlank="1" showInputMessage="1" showErrorMessage="1" sqref="B5" xr:uid="{5ED07ABF-286F-4EF1-B32C-8505803211FC}">
      <formula1>$E$8:$E$11</formula1>
    </dataValidation>
    <dataValidation operator="greaterThanOrEqual" allowBlank="1" showInputMessage="1" showErrorMessage="1" error="COD strength data must be a positive, whole number." sqref="B13:B227 H13:H227" xr:uid="{B202EE1B-58CC-4A8B-B038-95AC7CEC3F7C}"/>
    <dataValidation type="whole" operator="greaterThanOrEqual" allowBlank="1" showInputMessage="1" showErrorMessage="1" error="TSS strength data must be a positive, whole number." sqref="I13:I227" xr:uid="{3DA3475F-1413-4330-98E9-F0BB04DB72F2}">
      <formula1>0</formula1>
    </dataValidation>
  </dataValidations>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7B00-7E7E-4F70-BF33-3D90393865B3}">
  <sheetPr>
    <tabColor theme="9" tint="0.79998168889431442"/>
    <pageSetUpPr fitToPage="1"/>
  </sheetPr>
  <dimension ref="A1:XFC69"/>
  <sheetViews>
    <sheetView showGridLines="0" showRowColHeaders="0" workbookViewId="0">
      <selection activeCell="K37" sqref="K37"/>
    </sheetView>
  </sheetViews>
  <sheetFormatPr defaultColWidth="0" defaultRowHeight="14.25" zeroHeight="1" x14ac:dyDescent="0.2"/>
  <cols>
    <col min="1" max="1" width="1.140625" style="103" customWidth="1"/>
    <col min="2" max="14" width="9.140625" style="6" customWidth="1"/>
    <col min="15" max="15" width="5.5703125" style="6" customWidth="1"/>
    <col min="16" max="28" width="9.140625" style="6" customWidth="1"/>
    <col min="29" max="29" width="1.140625" style="103" customWidth="1"/>
    <col min="30" max="16383" width="9.140625" style="6" hidden="1"/>
    <col min="16384" max="16384" width="1.85546875" style="6" hidden="1"/>
  </cols>
  <sheetData>
    <row r="1" spans="2:30" ht="15" thickBot="1" x14ac:dyDescent="0.25">
      <c r="B1" s="104"/>
      <c r="C1" s="105"/>
      <c r="D1" s="105"/>
      <c r="E1" s="105"/>
      <c r="F1" s="105"/>
      <c r="G1" s="105"/>
      <c r="H1" s="105"/>
      <c r="I1" s="105"/>
      <c r="J1" s="105"/>
      <c r="K1" s="105"/>
      <c r="L1" s="105"/>
      <c r="M1" s="105"/>
      <c r="N1" s="106"/>
      <c r="O1" s="107"/>
      <c r="P1" s="104"/>
      <c r="Q1" s="105"/>
      <c r="R1" s="105"/>
      <c r="S1" s="105"/>
      <c r="T1" s="105"/>
      <c r="U1" s="105"/>
      <c r="V1" s="105"/>
      <c r="W1" s="105"/>
      <c r="X1" s="105"/>
      <c r="Y1" s="105"/>
      <c r="Z1" s="105"/>
      <c r="AA1" s="105"/>
      <c r="AB1" s="106"/>
    </row>
    <row r="2" spans="2:30" x14ac:dyDescent="0.2">
      <c r="B2" s="108"/>
      <c r="C2" s="109"/>
      <c r="D2" s="109"/>
      <c r="E2" s="109"/>
      <c r="F2" s="109"/>
      <c r="G2" s="109"/>
      <c r="H2" s="109"/>
      <c r="I2" s="109"/>
      <c r="J2" s="109"/>
      <c r="K2" s="109"/>
      <c r="L2" s="109"/>
      <c r="M2" s="109"/>
      <c r="N2" s="110"/>
      <c r="O2" s="107"/>
      <c r="P2" s="104"/>
      <c r="Q2" s="105"/>
      <c r="R2" s="105"/>
      <c r="S2" s="105"/>
      <c r="T2" s="105"/>
      <c r="U2" s="105"/>
      <c r="V2" s="105"/>
      <c r="W2" s="105"/>
      <c r="X2" s="105"/>
      <c r="Y2" s="105"/>
      <c r="Z2" s="105"/>
      <c r="AA2" s="105"/>
      <c r="AB2" s="106"/>
    </row>
    <row r="3" spans="2:30" x14ac:dyDescent="0.2">
      <c r="B3" s="108"/>
      <c r="C3" s="109"/>
      <c r="D3" s="109"/>
      <c r="E3" s="109"/>
      <c r="F3" s="109"/>
      <c r="G3" s="109"/>
      <c r="H3" s="109"/>
      <c r="I3" s="109"/>
      <c r="J3" s="109"/>
      <c r="K3" s="109"/>
      <c r="L3" s="109"/>
      <c r="M3" s="109"/>
      <c r="N3" s="110"/>
      <c r="O3" s="107"/>
      <c r="P3" s="108"/>
      <c r="Q3" s="109"/>
      <c r="R3" s="109"/>
      <c r="S3" s="109"/>
      <c r="T3" s="109"/>
      <c r="U3" s="109"/>
      <c r="V3" s="109"/>
      <c r="W3" s="109"/>
      <c r="X3" s="109"/>
      <c r="Y3" s="109"/>
      <c r="Z3" s="109"/>
      <c r="AA3" s="109"/>
      <c r="AB3" s="110"/>
    </row>
    <row r="4" spans="2:30" x14ac:dyDescent="0.2">
      <c r="B4" s="108"/>
      <c r="C4" s="109"/>
      <c r="D4" s="109"/>
      <c r="E4" s="109"/>
      <c r="F4" s="109"/>
      <c r="G4" s="109"/>
      <c r="H4" s="109"/>
      <c r="I4" s="109"/>
      <c r="J4" s="109"/>
      <c r="K4" s="109"/>
      <c r="L4" s="109"/>
      <c r="M4" s="109"/>
      <c r="N4" s="110"/>
      <c r="O4" s="107"/>
      <c r="P4" s="108"/>
      <c r="Q4" s="109"/>
      <c r="R4" s="109"/>
      <c r="S4" s="109"/>
      <c r="T4" s="109"/>
      <c r="U4" s="109"/>
      <c r="V4" s="109"/>
      <c r="W4" s="109"/>
      <c r="X4" s="109"/>
      <c r="Y4" s="109"/>
      <c r="Z4" s="109"/>
      <c r="AA4" s="109"/>
      <c r="AB4" s="110"/>
    </row>
    <row r="5" spans="2:30" x14ac:dyDescent="0.2">
      <c r="B5" s="108"/>
      <c r="C5" s="109"/>
      <c r="D5" s="109"/>
      <c r="E5" s="109"/>
      <c r="F5" s="109"/>
      <c r="G5" s="109"/>
      <c r="H5" s="109"/>
      <c r="I5" s="109"/>
      <c r="J5" s="109"/>
      <c r="K5" s="109"/>
      <c r="L5" s="109"/>
      <c r="M5" s="109"/>
      <c r="N5" s="110"/>
      <c r="O5" s="107"/>
      <c r="P5" s="108"/>
      <c r="Q5" s="109"/>
      <c r="R5" s="109"/>
      <c r="S5" s="109"/>
      <c r="T5" s="109"/>
      <c r="U5" s="109"/>
      <c r="V5" s="109"/>
      <c r="W5" s="109"/>
      <c r="X5" s="109"/>
      <c r="Y5" s="109"/>
      <c r="Z5" s="109"/>
      <c r="AA5" s="109"/>
      <c r="AB5" s="110"/>
    </row>
    <row r="6" spans="2:30" x14ac:dyDescent="0.2">
      <c r="B6" s="108"/>
      <c r="C6" s="109"/>
      <c r="D6" s="109"/>
      <c r="E6" s="109"/>
      <c r="F6" s="109"/>
      <c r="G6" s="109"/>
      <c r="H6" s="109"/>
      <c r="I6" s="109"/>
      <c r="J6" s="109"/>
      <c r="K6" s="109"/>
      <c r="L6" s="109"/>
      <c r="M6" s="109"/>
      <c r="N6" s="110"/>
      <c r="O6" s="107"/>
      <c r="P6" s="108"/>
      <c r="Q6" s="109"/>
      <c r="R6" s="109"/>
      <c r="S6" s="109"/>
      <c r="T6" s="109"/>
      <c r="U6" s="109"/>
      <c r="V6" s="109"/>
      <c r="W6" s="109"/>
      <c r="X6" s="109"/>
      <c r="Y6" s="109"/>
      <c r="Z6" s="109"/>
      <c r="AA6" s="109"/>
      <c r="AB6" s="110"/>
    </row>
    <row r="7" spans="2:30" x14ac:dyDescent="0.2">
      <c r="B7" s="108"/>
      <c r="C7" s="109"/>
      <c r="D7" s="109"/>
      <c r="E7" s="109"/>
      <c r="F7" s="109"/>
      <c r="G7" s="109"/>
      <c r="H7" s="109"/>
      <c r="I7" s="109"/>
      <c r="J7" s="109"/>
      <c r="K7" s="109"/>
      <c r="L7" s="109"/>
      <c r="M7" s="109"/>
      <c r="N7" s="110"/>
      <c r="O7" s="107"/>
      <c r="P7" s="108"/>
      <c r="Q7" s="109"/>
      <c r="R7" s="109"/>
      <c r="S7" s="109"/>
      <c r="T7" s="109"/>
      <c r="U7" s="109"/>
      <c r="V7" s="109"/>
      <c r="W7" s="109"/>
      <c r="X7" s="109"/>
      <c r="Y7" s="109"/>
      <c r="Z7" s="109"/>
      <c r="AA7" s="109"/>
      <c r="AB7" s="110"/>
    </row>
    <row r="8" spans="2:30" x14ac:dyDescent="0.2">
      <c r="B8" s="108"/>
      <c r="C8" s="109"/>
      <c r="D8" s="109"/>
      <c r="E8" s="109"/>
      <c r="F8" s="109"/>
      <c r="G8" s="109"/>
      <c r="H8" s="109"/>
      <c r="I8" s="109"/>
      <c r="J8" s="109"/>
      <c r="K8" s="109"/>
      <c r="L8" s="109"/>
      <c r="M8" s="109"/>
      <c r="N8" s="110"/>
      <c r="O8" s="107"/>
      <c r="P8" s="108"/>
      <c r="Q8" s="109"/>
      <c r="R8" s="109"/>
      <c r="S8" s="109"/>
      <c r="T8" s="109"/>
      <c r="U8" s="109"/>
      <c r="V8" s="109"/>
      <c r="W8" s="109"/>
      <c r="X8" s="109"/>
      <c r="Y8" s="109"/>
      <c r="Z8" s="109"/>
      <c r="AA8" s="109"/>
      <c r="AB8" s="110"/>
    </row>
    <row r="9" spans="2:30" x14ac:dyDescent="0.2">
      <c r="B9" s="108"/>
      <c r="C9" s="109"/>
      <c r="D9" s="109"/>
      <c r="E9" s="109"/>
      <c r="F9" s="109"/>
      <c r="G9" s="109"/>
      <c r="H9" s="109"/>
      <c r="I9" s="109"/>
      <c r="J9" s="109"/>
      <c r="K9" s="109"/>
      <c r="L9" s="109"/>
      <c r="M9" s="109"/>
      <c r="N9" s="110"/>
      <c r="O9" s="107"/>
      <c r="P9" s="108"/>
      <c r="Q9" s="109"/>
      <c r="R9" s="109"/>
      <c r="S9" s="109"/>
      <c r="T9" s="109"/>
      <c r="U9" s="109"/>
      <c r="V9" s="109"/>
      <c r="W9" s="109"/>
      <c r="X9" s="109"/>
      <c r="Y9" s="109"/>
      <c r="Z9" s="109"/>
      <c r="AA9" s="109"/>
      <c r="AB9" s="110"/>
    </row>
    <row r="10" spans="2:30" x14ac:dyDescent="0.2">
      <c r="B10" s="108"/>
      <c r="C10" s="109"/>
      <c r="D10" s="109"/>
      <c r="E10" s="109"/>
      <c r="F10" s="109"/>
      <c r="G10" s="109"/>
      <c r="H10" s="109"/>
      <c r="I10" s="109"/>
      <c r="J10" s="109"/>
      <c r="K10" s="109"/>
      <c r="L10" s="109"/>
      <c r="M10" s="109"/>
      <c r="N10" s="110"/>
      <c r="O10" s="107"/>
      <c r="P10" s="108"/>
      <c r="Q10" s="109"/>
      <c r="R10" s="109"/>
      <c r="S10" s="109"/>
      <c r="T10" s="109"/>
      <c r="U10" s="109"/>
      <c r="V10" s="109"/>
      <c r="W10" s="109"/>
      <c r="X10" s="109"/>
      <c r="Y10" s="109"/>
      <c r="Z10" s="109"/>
      <c r="AA10" s="109"/>
      <c r="AB10" s="110"/>
    </row>
    <row r="11" spans="2:30" x14ac:dyDescent="0.2">
      <c r="B11" s="108"/>
      <c r="C11" s="109"/>
      <c r="D11" s="109"/>
      <c r="E11" s="109"/>
      <c r="F11" s="109"/>
      <c r="G11" s="109"/>
      <c r="H11" s="109"/>
      <c r="I11" s="109"/>
      <c r="J11" s="109"/>
      <c r="K11" s="109"/>
      <c r="L11" s="109"/>
      <c r="M11" s="109"/>
      <c r="N11" s="110"/>
      <c r="O11" s="107"/>
      <c r="P11" s="108"/>
      <c r="Q11" s="109"/>
      <c r="R11" s="109"/>
      <c r="S11" s="109"/>
      <c r="T11" s="109"/>
      <c r="U11" s="109"/>
      <c r="V11" s="109"/>
      <c r="W11" s="109"/>
      <c r="X11" s="109"/>
      <c r="Y11" s="109"/>
      <c r="Z11" s="109"/>
      <c r="AA11" s="109"/>
      <c r="AB11" s="110"/>
      <c r="AD11" s="45"/>
    </row>
    <row r="12" spans="2:30" x14ac:dyDescent="0.2">
      <c r="B12" s="108"/>
      <c r="C12" s="109"/>
      <c r="D12" s="109"/>
      <c r="E12" s="109"/>
      <c r="F12" s="109"/>
      <c r="G12" s="109"/>
      <c r="H12" s="109"/>
      <c r="I12" s="109"/>
      <c r="J12" s="109"/>
      <c r="K12" s="109"/>
      <c r="L12" s="109"/>
      <c r="M12" s="109"/>
      <c r="N12" s="110"/>
      <c r="O12" s="107"/>
      <c r="P12" s="108"/>
      <c r="Q12" s="109"/>
      <c r="R12" s="109"/>
      <c r="S12" s="109"/>
      <c r="T12" s="109"/>
      <c r="U12" s="109"/>
      <c r="V12" s="109"/>
      <c r="W12" s="109"/>
      <c r="X12" s="109"/>
      <c r="Y12" s="109"/>
      <c r="Z12" s="109"/>
      <c r="AA12" s="109"/>
      <c r="AB12" s="110"/>
    </row>
    <row r="13" spans="2:30" x14ac:dyDescent="0.2">
      <c r="B13" s="108"/>
      <c r="C13" s="109"/>
      <c r="D13" s="109"/>
      <c r="E13" s="109"/>
      <c r="F13" s="109"/>
      <c r="G13" s="109"/>
      <c r="H13" s="109"/>
      <c r="I13" s="109"/>
      <c r="J13" s="109"/>
      <c r="K13" s="109"/>
      <c r="L13" s="109"/>
      <c r="M13" s="109"/>
      <c r="N13" s="110"/>
      <c r="O13" s="107"/>
      <c r="P13" s="108"/>
      <c r="Q13" s="109"/>
      <c r="R13" s="109"/>
      <c r="S13" s="109"/>
      <c r="T13" s="109"/>
      <c r="U13" s="109"/>
      <c r="V13" s="109"/>
      <c r="W13" s="109"/>
      <c r="X13" s="109"/>
      <c r="Y13" s="109"/>
      <c r="Z13" s="109"/>
      <c r="AA13" s="109"/>
      <c r="AB13" s="110"/>
    </row>
    <row r="14" spans="2:30" x14ac:dyDescent="0.2">
      <c r="B14" s="108"/>
      <c r="C14" s="109"/>
      <c r="D14" s="109"/>
      <c r="E14" s="109"/>
      <c r="F14" s="109"/>
      <c r="G14" s="109"/>
      <c r="H14" s="109"/>
      <c r="I14" s="109"/>
      <c r="J14" s="109"/>
      <c r="K14" s="109"/>
      <c r="L14" s="109"/>
      <c r="M14" s="109"/>
      <c r="N14" s="110"/>
      <c r="O14" s="107"/>
      <c r="P14" s="108"/>
      <c r="Q14" s="109"/>
      <c r="R14" s="109"/>
      <c r="S14" s="109"/>
      <c r="T14" s="109"/>
      <c r="U14" s="109"/>
      <c r="V14" s="109"/>
      <c r="W14" s="109"/>
      <c r="X14" s="109"/>
      <c r="Y14" s="109"/>
      <c r="Z14" s="109"/>
      <c r="AA14" s="109"/>
      <c r="AB14" s="110"/>
    </row>
    <row r="15" spans="2:30" x14ac:dyDescent="0.2">
      <c r="B15" s="108"/>
      <c r="C15" s="109"/>
      <c r="D15" s="109"/>
      <c r="E15" s="109"/>
      <c r="F15" s="109"/>
      <c r="G15" s="109"/>
      <c r="H15" s="109"/>
      <c r="I15" s="109"/>
      <c r="J15" s="109"/>
      <c r="K15" s="109"/>
      <c r="L15" s="109"/>
      <c r="M15" s="109"/>
      <c r="N15" s="110"/>
      <c r="O15" s="107"/>
      <c r="P15" s="108"/>
      <c r="Q15" s="109"/>
      <c r="R15" s="109"/>
      <c r="S15" s="109"/>
      <c r="T15" s="109"/>
      <c r="U15" s="109"/>
      <c r="V15" s="109"/>
      <c r="W15" s="109"/>
      <c r="X15" s="109"/>
      <c r="Y15" s="109"/>
      <c r="Z15" s="109"/>
      <c r="AA15" s="109"/>
      <c r="AB15" s="110"/>
    </row>
    <row r="16" spans="2:30" x14ac:dyDescent="0.2">
      <c r="B16" s="108"/>
      <c r="C16" s="109"/>
      <c r="D16" s="109"/>
      <c r="E16" s="109"/>
      <c r="F16" s="109"/>
      <c r="G16" s="109"/>
      <c r="H16" s="109"/>
      <c r="I16" s="109"/>
      <c r="J16" s="109"/>
      <c r="K16" s="109"/>
      <c r="L16" s="109"/>
      <c r="M16" s="109"/>
      <c r="N16" s="110"/>
      <c r="O16" s="107"/>
      <c r="P16" s="108"/>
      <c r="Q16" s="109"/>
      <c r="R16" s="109"/>
      <c r="S16" s="109"/>
      <c r="T16" s="109"/>
      <c r="U16" s="109"/>
      <c r="V16" s="109"/>
      <c r="W16" s="109"/>
      <c r="X16" s="109"/>
      <c r="Y16" s="109"/>
      <c r="Z16" s="109"/>
      <c r="AA16" s="109"/>
      <c r="AB16" s="110"/>
    </row>
    <row r="17" spans="2:28" x14ac:dyDescent="0.2">
      <c r="B17" s="108"/>
      <c r="C17" s="109"/>
      <c r="D17" s="109"/>
      <c r="E17" s="109"/>
      <c r="F17" s="109"/>
      <c r="G17" s="109"/>
      <c r="H17" s="109"/>
      <c r="I17" s="109"/>
      <c r="J17" s="109"/>
      <c r="K17" s="109"/>
      <c r="L17" s="109"/>
      <c r="M17" s="109"/>
      <c r="N17" s="110"/>
      <c r="O17" s="107"/>
      <c r="P17" s="108"/>
      <c r="Q17" s="109"/>
      <c r="R17" s="109"/>
      <c r="S17" s="109"/>
      <c r="T17" s="109"/>
      <c r="U17" s="109"/>
      <c r="V17" s="109"/>
      <c r="W17" s="109"/>
      <c r="X17" s="109"/>
      <c r="Y17" s="109"/>
      <c r="Z17" s="109"/>
      <c r="AA17" s="109"/>
      <c r="AB17" s="110"/>
    </row>
    <row r="18" spans="2:28" x14ac:dyDescent="0.2">
      <c r="B18" s="108"/>
      <c r="C18" s="109"/>
      <c r="D18" s="109"/>
      <c r="E18" s="109"/>
      <c r="F18" s="109"/>
      <c r="G18" s="109"/>
      <c r="H18" s="109"/>
      <c r="I18" s="109"/>
      <c r="J18" s="109"/>
      <c r="K18" s="109"/>
      <c r="L18" s="109"/>
      <c r="M18" s="109"/>
      <c r="N18" s="110"/>
      <c r="O18" s="107"/>
      <c r="P18" s="108"/>
      <c r="Q18" s="109"/>
      <c r="R18" s="109"/>
      <c r="S18" s="109"/>
      <c r="T18" s="109"/>
      <c r="U18" s="109"/>
      <c r="V18" s="109"/>
      <c r="W18" s="109"/>
      <c r="X18" s="109"/>
      <c r="Y18" s="109"/>
      <c r="Z18" s="109"/>
      <c r="AA18" s="109"/>
      <c r="AB18" s="110"/>
    </row>
    <row r="19" spans="2:28" x14ac:dyDescent="0.2">
      <c r="B19" s="108"/>
      <c r="C19" s="109"/>
      <c r="D19" s="109"/>
      <c r="E19" s="109"/>
      <c r="F19" s="109"/>
      <c r="G19" s="109"/>
      <c r="H19" s="109"/>
      <c r="I19" s="109"/>
      <c r="J19" s="109"/>
      <c r="K19" s="109"/>
      <c r="L19" s="109"/>
      <c r="M19" s="109"/>
      <c r="N19" s="110"/>
      <c r="O19" s="107"/>
      <c r="P19" s="108"/>
      <c r="Q19" s="109"/>
      <c r="R19" s="109"/>
      <c r="S19" s="109"/>
      <c r="T19" s="109"/>
      <c r="U19" s="109"/>
      <c r="V19" s="109"/>
      <c r="W19" s="109"/>
      <c r="X19" s="109"/>
      <c r="Y19" s="109"/>
      <c r="Z19" s="109"/>
      <c r="AA19" s="109"/>
      <c r="AB19" s="110"/>
    </row>
    <row r="20" spans="2:28" x14ac:dyDescent="0.2">
      <c r="B20" s="108"/>
      <c r="C20" s="109"/>
      <c r="D20" s="109"/>
      <c r="E20" s="109"/>
      <c r="F20" s="109"/>
      <c r="G20" s="109"/>
      <c r="H20" s="109"/>
      <c r="I20" s="109"/>
      <c r="J20" s="109"/>
      <c r="K20" s="109"/>
      <c r="L20" s="109"/>
      <c r="M20" s="109"/>
      <c r="N20" s="110"/>
      <c r="O20" s="107"/>
      <c r="P20" s="108"/>
      <c r="Q20" s="109"/>
      <c r="R20" s="109"/>
      <c r="S20" s="109"/>
      <c r="T20" s="109"/>
      <c r="U20" s="109"/>
      <c r="V20" s="109"/>
      <c r="W20" s="109"/>
      <c r="X20" s="109"/>
      <c r="Y20" s="109"/>
      <c r="Z20" s="109"/>
      <c r="AA20" s="109"/>
      <c r="AB20" s="110"/>
    </row>
    <row r="21" spans="2:28" x14ac:dyDescent="0.2">
      <c r="B21" s="108"/>
      <c r="C21" s="109"/>
      <c r="D21" s="109"/>
      <c r="E21" s="109"/>
      <c r="F21" s="109"/>
      <c r="G21" s="109"/>
      <c r="H21" s="109"/>
      <c r="I21" s="109"/>
      <c r="J21" s="109"/>
      <c r="K21" s="109"/>
      <c r="L21" s="109"/>
      <c r="M21" s="109"/>
      <c r="N21" s="110"/>
      <c r="O21" s="107"/>
      <c r="P21" s="108"/>
      <c r="Q21" s="109"/>
      <c r="R21" s="109"/>
      <c r="S21" s="109"/>
      <c r="T21" s="109"/>
      <c r="U21" s="109"/>
      <c r="V21" s="109"/>
      <c r="W21" s="109"/>
      <c r="X21" s="109"/>
      <c r="Y21" s="109"/>
      <c r="Z21" s="109"/>
      <c r="AA21" s="109"/>
      <c r="AB21" s="110"/>
    </row>
    <row r="22" spans="2:28" x14ac:dyDescent="0.2">
      <c r="B22" s="108"/>
      <c r="C22" s="109"/>
      <c r="D22" s="109"/>
      <c r="E22" s="109"/>
      <c r="F22" s="109"/>
      <c r="G22" s="109"/>
      <c r="H22" s="109"/>
      <c r="I22" s="109"/>
      <c r="J22" s="109"/>
      <c r="K22" s="109"/>
      <c r="L22" s="109"/>
      <c r="M22" s="109"/>
      <c r="N22" s="110"/>
      <c r="O22" s="107"/>
      <c r="P22" s="108"/>
      <c r="Q22" s="109"/>
      <c r="R22" s="109"/>
      <c r="S22" s="109"/>
      <c r="T22" s="109"/>
      <c r="U22" s="109"/>
      <c r="V22" s="109"/>
      <c r="W22" s="109"/>
      <c r="X22" s="109"/>
      <c r="Y22" s="109"/>
      <c r="Z22" s="109"/>
      <c r="AA22" s="109"/>
      <c r="AB22" s="110"/>
    </row>
    <row r="23" spans="2:28" x14ac:dyDescent="0.2">
      <c r="B23" s="108"/>
      <c r="C23" s="109"/>
      <c r="D23" s="109"/>
      <c r="E23" s="109"/>
      <c r="F23" s="109"/>
      <c r="G23" s="109"/>
      <c r="H23" s="109"/>
      <c r="I23" s="109"/>
      <c r="J23" s="109"/>
      <c r="K23" s="109"/>
      <c r="L23" s="109"/>
      <c r="M23" s="109"/>
      <c r="N23" s="110"/>
      <c r="O23" s="107"/>
      <c r="P23" s="108"/>
      <c r="Q23" s="109"/>
      <c r="R23" s="109"/>
      <c r="S23" s="109"/>
      <c r="T23" s="109"/>
      <c r="U23" s="109"/>
      <c r="V23" s="109"/>
      <c r="W23" s="109"/>
      <c r="X23" s="109"/>
      <c r="Y23" s="109"/>
      <c r="Z23" s="109"/>
      <c r="AA23" s="109"/>
      <c r="AB23" s="110"/>
    </row>
    <row r="24" spans="2:28" x14ac:dyDescent="0.2">
      <c r="B24" s="108"/>
      <c r="C24" s="109"/>
      <c r="D24" s="109"/>
      <c r="E24" s="109"/>
      <c r="F24" s="109"/>
      <c r="G24" s="109"/>
      <c r="H24" s="109"/>
      <c r="I24" s="109"/>
      <c r="J24" s="109"/>
      <c r="K24" s="109"/>
      <c r="L24" s="109"/>
      <c r="M24" s="109"/>
      <c r="N24" s="110"/>
      <c r="O24" s="107"/>
      <c r="P24" s="108"/>
      <c r="Q24" s="109"/>
      <c r="R24" s="109"/>
      <c r="S24" s="109"/>
      <c r="T24" s="109"/>
      <c r="U24" s="109"/>
      <c r="V24" s="109"/>
      <c r="W24" s="109"/>
      <c r="X24" s="109"/>
      <c r="Y24" s="109"/>
      <c r="Z24" s="109"/>
      <c r="AA24" s="109"/>
      <c r="AB24" s="110"/>
    </row>
    <row r="25" spans="2:28" x14ac:dyDescent="0.2">
      <c r="B25" s="108"/>
      <c r="C25" s="109"/>
      <c r="D25" s="109"/>
      <c r="E25" s="109"/>
      <c r="F25" s="109"/>
      <c r="G25" s="109"/>
      <c r="H25" s="109"/>
      <c r="I25" s="109"/>
      <c r="J25" s="109"/>
      <c r="K25" s="109"/>
      <c r="L25" s="109"/>
      <c r="M25" s="109"/>
      <c r="N25" s="110"/>
      <c r="O25" s="107"/>
      <c r="P25" s="108"/>
      <c r="Q25" s="109"/>
      <c r="R25" s="109"/>
      <c r="S25" s="109"/>
      <c r="T25" s="109"/>
      <c r="U25" s="109"/>
      <c r="V25" s="109"/>
      <c r="W25" s="109"/>
      <c r="X25" s="109"/>
      <c r="Y25" s="109"/>
      <c r="Z25" s="109"/>
      <c r="AA25" s="109"/>
      <c r="AB25" s="110"/>
    </row>
    <row r="26" spans="2:28" x14ac:dyDescent="0.2">
      <c r="B26" s="108"/>
      <c r="C26" s="109"/>
      <c r="D26" s="109"/>
      <c r="E26" s="109"/>
      <c r="F26" s="109"/>
      <c r="G26" s="109"/>
      <c r="H26" s="109"/>
      <c r="I26" s="109"/>
      <c r="J26" s="109"/>
      <c r="K26" s="109"/>
      <c r="L26" s="109"/>
      <c r="M26" s="109"/>
      <c r="N26" s="110"/>
      <c r="O26" s="107"/>
      <c r="P26" s="108"/>
      <c r="Q26" s="109"/>
      <c r="R26" s="109"/>
      <c r="S26" s="109"/>
      <c r="T26" s="109"/>
      <c r="U26" s="109"/>
      <c r="V26" s="109"/>
      <c r="W26" s="109"/>
      <c r="X26" s="109"/>
      <c r="Y26" s="109"/>
      <c r="Z26" s="109"/>
      <c r="AA26" s="109"/>
      <c r="AB26" s="110"/>
    </row>
    <row r="27" spans="2:28" x14ac:dyDescent="0.2">
      <c r="B27" s="108"/>
      <c r="C27" s="109"/>
      <c r="D27" s="109"/>
      <c r="E27" s="109"/>
      <c r="F27" s="109"/>
      <c r="G27" s="109"/>
      <c r="H27" s="109"/>
      <c r="I27" s="109"/>
      <c r="J27" s="109"/>
      <c r="K27" s="109"/>
      <c r="L27" s="109"/>
      <c r="M27" s="109"/>
      <c r="N27" s="110"/>
      <c r="O27" s="107"/>
      <c r="P27" s="108"/>
      <c r="Q27" s="109"/>
      <c r="R27" s="109"/>
      <c r="S27" s="109"/>
      <c r="T27" s="109"/>
      <c r="U27" s="109"/>
      <c r="V27" s="109"/>
      <c r="W27" s="109"/>
      <c r="X27" s="109"/>
      <c r="Y27" s="109"/>
      <c r="Z27" s="109"/>
      <c r="AA27" s="109"/>
      <c r="AB27" s="110"/>
    </row>
    <row r="28" spans="2:28" x14ac:dyDescent="0.2">
      <c r="B28" s="108"/>
      <c r="C28" s="109"/>
      <c r="D28" s="109"/>
      <c r="E28" s="109"/>
      <c r="F28" s="109"/>
      <c r="G28" s="109"/>
      <c r="H28" s="109"/>
      <c r="I28" s="109"/>
      <c r="J28" s="109"/>
      <c r="K28" s="109"/>
      <c r="L28" s="109"/>
      <c r="M28" s="109"/>
      <c r="N28" s="110"/>
      <c r="O28" s="107"/>
      <c r="P28" s="108"/>
      <c r="Q28" s="109"/>
      <c r="R28" s="109"/>
      <c r="S28" s="109"/>
      <c r="T28" s="109"/>
      <c r="U28" s="109"/>
      <c r="V28" s="109"/>
      <c r="W28" s="109"/>
      <c r="X28" s="109"/>
      <c r="Y28" s="109"/>
      <c r="Z28" s="109"/>
      <c r="AA28" s="109"/>
      <c r="AB28" s="110"/>
    </row>
    <row r="29" spans="2:28" x14ac:dyDescent="0.2">
      <c r="B29" s="108"/>
      <c r="C29" s="109"/>
      <c r="D29" s="109"/>
      <c r="E29" s="109"/>
      <c r="F29" s="109"/>
      <c r="G29" s="109"/>
      <c r="H29" s="109"/>
      <c r="I29" s="109"/>
      <c r="J29" s="109"/>
      <c r="K29" s="109"/>
      <c r="L29" s="109"/>
      <c r="M29" s="109"/>
      <c r="N29" s="110"/>
      <c r="O29" s="107"/>
      <c r="P29" s="108"/>
      <c r="Q29" s="109"/>
      <c r="R29" s="109"/>
      <c r="S29" s="109"/>
      <c r="T29" s="109"/>
      <c r="U29" s="109"/>
      <c r="V29" s="109"/>
      <c r="W29" s="109"/>
      <c r="X29" s="109"/>
      <c r="Y29" s="109"/>
      <c r="Z29" s="109"/>
      <c r="AA29" s="109"/>
      <c r="AB29" s="110"/>
    </row>
    <row r="30" spans="2:28" x14ac:dyDescent="0.2">
      <c r="B30" s="108"/>
      <c r="C30" s="109"/>
      <c r="D30" s="109"/>
      <c r="E30" s="109"/>
      <c r="F30" s="109"/>
      <c r="G30" s="109"/>
      <c r="H30" s="109"/>
      <c r="I30" s="109"/>
      <c r="J30" s="109"/>
      <c r="K30" s="109"/>
      <c r="L30" s="109"/>
      <c r="M30" s="109"/>
      <c r="N30" s="110"/>
      <c r="O30" s="107"/>
      <c r="P30" s="108"/>
      <c r="Q30" s="109"/>
      <c r="R30" s="109"/>
      <c r="S30" s="109"/>
      <c r="T30" s="109"/>
      <c r="U30" s="109"/>
      <c r="V30" s="109"/>
      <c r="W30" s="109"/>
      <c r="X30" s="109"/>
      <c r="Y30" s="109"/>
      <c r="Z30" s="109"/>
      <c r="AA30" s="109"/>
      <c r="AB30" s="110"/>
    </row>
    <row r="31" spans="2:28" x14ac:dyDescent="0.2">
      <c r="B31" s="108"/>
      <c r="C31" s="109"/>
      <c r="D31" s="109"/>
      <c r="E31" s="109"/>
      <c r="F31" s="109"/>
      <c r="G31" s="109"/>
      <c r="H31" s="109"/>
      <c r="I31" s="109"/>
      <c r="J31" s="109"/>
      <c r="K31" s="109"/>
      <c r="L31" s="109"/>
      <c r="M31" s="109"/>
      <c r="N31" s="110"/>
      <c r="O31" s="107"/>
      <c r="P31" s="108"/>
      <c r="Q31" s="109"/>
      <c r="R31" s="109"/>
      <c r="S31" s="109"/>
      <c r="T31" s="109"/>
      <c r="U31" s="109"/>
      <c r="V31" s="109"/>
      <c r="W31" s="109"/>
      <c r="X31" s="109"/>
      <c r="Y31" s="109"/>
      <c r="Z31" s="109"/>
      <c r="AA31" s="109"/>
      <c r="AB31" s="110"/>
    </row>
    <row r="32" spans="2:28" x14ac:dyDescent="0.2">
      <c r="B32" s="108"/>
      <c r="C32" s="109"/>
      <c r="D32" s="109"/>
      <c r="E32" s="109"/>
      <c r="F32" s="109"/>
      <c r="G32" s="109"/>
      <c r="H32" s="109"/>
      <c r="I32" s="109"/>
      <c r="J32" s="109"/>
      <c r="K32" s="109"/>
      <c r="L32" s="109"/>
      <c r="M32" s="109"/>
      <c r="N32" s="110"/>
      <c r="O32" s="107"/>
      <c r="P32" s="108"/>
      <c r="Q32" s="109"/>
      <c r="R32" s="109"/>
      <c r="S32" s="109"/>
      <c r="T32" s="109"/>
      <c r="U32" s="109"/>
      <c r="V32" s="109"/>
      <c r="W32" s="109"/>
      <c r="X32" s="109"/>
      <c r="Y32" s="109"/>
      <c r="Z32" s="109"/>
      <c r="AA32" s="109"/>
      <c r="AB32" s="110"/>
    </row>
    <row r="33" spans="2:28" x14ac:dyDescent="0.2">
      <c r="B33" s="108"/>
      <c r="C33" s="109"/>
      <c r="D33" s="109"/>
      <c r="E33" s="109"/>
      <c r="F33" s="109"/>
      <c r="G33" s="109"/>
      <c r="H33" s="109"/>
      <c r="I33" s="109"/>
      <c r="J33" s="109"/>
      <c r="K33" s="109"/>
      <c r="L33" s="109"/>
      <c r="M33" s="109"/>
      <c r="N33" s="110"/>
      <c r="O33" s="107"/>
      <c r="P33" s="108"/>
      <c r="Q33" s="109"/>
      <c r="R33" s="109"/>
      <c r="S33" s="109"/>
      <c r="T33" s="109"/>
      <c r="U33" s="109"/>
      <c r="V33" s="109"/>
      <c r="W33" s="109"/>
      <c r="X33" s="109"/>
      <c r="Y33" s="109"/>
      <c r="Z33" s="109"/>
      <c r="AA33" s="109"/>
      <c r="AB33" s="110"/>
    </row>
    <row r="34" spans="2:28" x14ac:dyDescent="0.2">
      <c r="B34" s="108"/>
      <c r="C34" s="109"/>
      <c r="D34" s="109"/>
      <c r="E34" s="109"/>
      <c r="F34" s="109"/>
      <c r="G34" s="109"/>
      <c r="H34" s="109"/>
      <c r="I34" s="109"/>
      <c r="J34" s="109"/>
      <c r="K34" s="109"/>
      <c r="L34" s="109"/>
      <c r="M34" s="109"/>
      <c r="N34" s="110"/>
      <c r="O34" s="107"/>
      <c r="P34" s="108"/>
      <c r="Q34" s="109"/>
      <c r="R34" s="109"/>
      <c r="S34" s="109"/>
      <c r="T34" s="109"/>
      <c r="U34" s="109"/>
      <c r="V34" s="109"/>
      <c r="W34" s="109"/>
      <c r="X34" s="109"/>
      <c r="Y34" s="109"/>
      <c r="Z34" s="109"/>
      <c r="AA34" s="109"/>
      <c r="AB34" s="110"/>
    </row>
    <row r="35" spans="2:28" x14ac:dyDescent="0.2">
      <c r="B35" s="108"/>
      <c r="C35" s="109"/>
      <c r="D35" s="109"/>
      <c r="E35" s="109"/>
      <c r="F35" s="109"/>
      <c r="G35" s="109"/>
      <c r="H35" s="109"/>
      <c r="I35" s="109"/>
      <c r="J35" s="109"/>
      <c r="K35" s="109"/>
      <c r="L35" s="109"/>
      <c r="M35" s="109"/>
      <c r="N35" s="110"/>
      <c r="O35" s="107"/>
      <c r="P35" s="108"/>
      <c r="Q35" s="109"/>
      <c r="R35" s="109"/>
      <c r="S35" s="109"/>
      <c r="T35" s="109"/>
      <c r="U35" s="109"/>
      <c r="V35" s="109"/>
      <c r="W35" s="109"/>
      <c r="X35" s="109"/>
      <c r="Y35" s="109"/>
      <c r="Z35" s="109"/>
      <c r="AA35" s="109"/>
      <c r="AB35" s="110"/>
    </row>
    <row r="36" spans="2:28" ht="15" thickBot="1" x14ac:dyDescent="0.25">
      <c r="B36" s="111"/>
      <c r="C36" s="112"/>
      <c r="D36" s="112"/>
      <c r="E36" s="112"/>
      <c r="F36" s="112"/>
      <c r="G36" s="112"/>
      <c r="H36" s="112"/>
      <c r="I36" s="112"/>
      <c r="J36" s="112"/>
      <c r="K36" s="112"/>
      <c r="L36" s="112"/>
      <c r="M36" s="112"/>
      <c r="N36" s="113"/>
      <c r="O36" s="107"/>
      <c r="P36" s="111"/>
      <c r="Q36" s="112"/>
      <c r="R36" s="112"/>
      <c r="S36" s="112"/>
      <c r="T36" s="112"/>
      <c r="U36" s="112"/>
      <c r="V36" s="112"/>
      <c r="W36" s="112"/>
      <c r="X36" s="112"/>
      <c r="Y36" s="112"/>
      <c r="Z36" s="112"/>
      <c r="AA36" s="112"/>
      <c r="AB36" s="113"/>
    </row>
    <row r="37" spans="2:28" ht="15" x14ac:dyDescent="0.25">
      <c r="B37" s="298" t="s">
        <v>15</v>
      </c>
      <c r="C37" s="299"/>
      <c r="D37" s="299"/>
      <c r="E37" s="299"/>
      <c r="F37" s="286" t="str">
        <f>IFERROR(IF($F$39&lt;3,"n&lt;3",IF($F$39=3,'Shapiro-Wilk Test (COD)'!$F$46,IF(AND($F$39&gt;=4,$F$39&lt;=11),'Shapiro-Wilk Test (COD)'!$F$58,'Shapiro-Wilk Test (COD)'!$F$70))),0)</f>
        <v>n&lt;3</v>
      </c>
      <c r="G37" s="115"/>
      <c r="H37" s="115"/>
      <c r="I37" s="115"/>
      <c r="J37" s="287" t="s">
        <v>188</v>
      </c>
      <c r="K37" s="123" t="s">
        <v>99</v>
      </c>
      <c r="L37" s="115"/>
      <c r="M37" s="115"/>
      <c r="N37" s="116"/>
      <c r="O37" s="107"/>
      <c r="P37" s="298" t="s">
        <v>15</v>
      </c>
      <c r="Q37" s="299"/>
      <c r="R37" s="299"/>
      <c r="S37" s="299"/>
      <c r="T37" s="286" t="str">
        <f>IFERROR(IF($T$39&lt;3,"n&lt;3",IF($T$39=3,'Shapiro-Wilk Test (TSS)'!$F$46,IF(AND($T$39&gt;=4,$T$39&lt;=11),'Shapiro-Wilk Test (TSS)'!$F$58,'Shapiro-Wilk Test (TSS)'!$F$70))),0)</f>
        <v>n&lt;3</v>
      </c>
      <c r="U37" s="115"/>
      <c r="V37" s="115"/>
      <c r="W37" s="115"/>
      <c r="X37" s="287" t="s">
        <v>188</v>
      </c>
      <c r="Y37" s="123" t="s">
        <v>99</v>
      </c>
      <c r="Z37" s="115"/>
      <c r="AA37" s="115"/>
      <c r="AB37" s="116"/>
    </row>
    <row r="38" spans="2:28" ht="15" x14ac:dyDescent="0.2">
      <c r="B38" s="298" t="s">
        <v>10</v>
      </c>
      <c r="C38" s="299"/>
      <c r="D38" s="299"/>
      <c r="E38" s="299"/>
      <c r="F38" s="114">
        <v>0.05</v>
      </c>
      <c r="G38" s="115"/>
      <c r="H38" s="115"/>
      <c r="I38" s="283"/>
      <c r="J38" s="284" t="s">
        <v>161</v>
      </c>
      <c r="K38" s="285" t="s">
        <v>99</v>
      </c>
      <c r="L38" s="115"/>
      <c r="M38" s="115"/>
      <c r="N38" s="116"/>
      <c r="O38" s="107"/>
      <c r="P38" s="298" t="s">
        <v>10</v>
      </c>
      <c r="Q38" s="299"/>
      <c r="R38" s="299"/>
      <c r="S38" s="299"/>
      <c r="T38" s="114">
        <v>0.05</v>
      </c>
      <c r="U38" s="115"/>
      <c r="V38" s="115"/>
      <c r="W38" s="115"/>
      <c r="X38" s="284" t="s">
        <v>161</v>
      </c>
      <c r="Y38" s="285" t="s">
        <v>99</v>
      </c>
      <c r="Z38" s="115"/>
      <c r="AA38" s="115"/>
      <c r="AB38" s="116"/>
    </row>
    <row r="39" spans="2:28" ht="14.65" customHeight="1" x14ac:dyDescent="0.2">
      <c r="B39" s="298" t="s">
        <v>9</v>
      </c>
      <c r="C39" s="299"/>
      <c r="D39" s="299"/>
      <c r="E39" s="299"/>
      <c r="F39" s="117">
        <f>'Shapiro-Wilk Test (COD)'!$A$39</f>
        <v>0</v>
      </c>
      <c r="G39" s="115"/>
      <c r="L39" s="115"/>
      <c r="M39" s="115"/>
      <c r="N39" s="116"/>
      <c r="O39" s="107"/>
      <c r="P39" s="298" t="s">
        <v>9</v>
      </c>
      <c r="Q39" s="299"/>
      <c r="R39" s="299"/>
      <c r="S39" s="299"/>
      <c r="T39" s="117">
        <f>'Shapiro-Wilk Test (TSS)'!$A$39</f>
        <v>0</v>
      </c>
      <c r="U39" s="115"/>
      <c r="Z39" s="115"/>
      <c r="AA39" s="115"/>
      <c r="AB39" s="116"/>
    </row>
    <row r="40" spans="2:28" ht="14.65" customHeight="1" thickBot="1" x14ac:dyDescent="0.25">
      <c r="B40" s="300" t="s">
        <v>66</v>
      </c>
      <c r="C40" s="301"/>
      <c r="D40" s="301"/>
      <c r="E40" s="301"/>
      <c r="F40" s="118" t="str">
        <f>IFERROR(IF($F$39&lt;3,"n&lt;3",IF($F$39=3,'Shapiro-Wilk Test (COD)'!$G$46,IF(AND($F$39&gt;=4,$F$39&lt;=11),'Shapiro-Wilk Test (COD)'!$G$58,'Shapiro-Wilk Test (COD)'!$G$70))),FALSE)</f>
        <v>n&lt;3</v>
      </c>
      <c r="G40" s="119"/>
      <c r="H40" s="119"/>
      <c r="I40" s="120"/>
      <c r="J40" s="121"/>
      <c r="K40" s="119"/>
      <c r="L40" s="119"/>
      <c r="M40" s="119"/>
      <c r="N40" s="122"/>
      <c r="O40" s="107"/>
      <c r="P40" s="300" t="s">
        <v>66</v>
      </c>
      <c r="Q40" s="301"/>
      <c r="R40" s="301"/>
      <c r="S40" s="301"/>
      <c r="T40" s="118" t="str">
        <f>IFERROR(IF($T$39&lt;3,"n&lt;3",IF($T$39=3,'Shapiro-Wilk Test (TSS)'!$G$46,IF(AND($T$39&gt;=4,$T$39&lt;=11),'Shapiro-Wilk Test (TSS)'!$G$58,'Shapiro-Wilk Test (TSS)'!$G$70))),FALSE)</f>
        <v>n&lt;3</v>
      </c>
      <c r="U40" s="119"/>
      <c r="V40" s="119"/>
      <c r="W40" s="119"/>
      <c r="X40" s="119"/>
      <c r="Y40" s="119"/>
      <c r="Z40" s="119"/>
      <c r="AA40" s="119"/>
      <c r="AB40" s="122"/>
    </row>
    <row r="41" spans="2:28" ht="15" hidden="1" x14ac:dyDescent="0.25">
      <c r="B41"/>
      <c r="C41"/>
      <c r="O41" s="55"/>
    </row>
    <row r="42" spans="2:28" ht="15" hidden="1" x14ac:dyDescent="0.25">
      <c r="B42"/>
      <c r="C42"/>
    </row>
    <row r="43" spans="2:28" ht="15" hidden="1" x14ac:dyDescent="0.25">
      <c r="B43"/>
      <c r="C43"/>
    </row>
    <row r="44" spans="2:28" ht="15" hidden="1" x14ac:dyDescent="0.25">
      <c r="B44"/>
      <c r="C44"/>
    </row>
    <row r="45" spans="2:28" ht="15" hidden="1" x14ac:dyDescent="0.25">
      <c r="B45"/>
      <c r="C45"/>
    </row>
    <row r="46" spans="2:28" ht="15" hidden="1" x14ac:dyDescent="0.25">
      <c r="B46"/>
      <c r="C46"/>
    </row>
    <row r="47" spans="2:28" ht="15" hidden="1" x14ac:dyDescent="0.25">
      <c r="B47"/>
      <c r="C47"/>
    </row>
    <row r="48" spans="2:28" ht="15" hidden="1" x14ac:dyDescent="0.25">
      <c r="B48"/>
      <c r="C48"/>
    </row>
    <row r="49" spans="2:3" ht="15" hidden="1" x14ac:dyDescent="0.25">
      <c r="B49"/>
      <c r="C49"/>
    </row>
    <row r="50" spans="2:3" ht="15" hidden="1" x14ac:dyDescent="0.25">
      <c r="B50"/>
      <c r="C50"/>
    </row>
    <row r="51" spans="2:3" ht="15" hidden="1" x14ac:dyDescent="0.25">
      <c r="B51"/>
      <c r="C51"/>
    </row>
    <row r="52" spans="2:3" ht="15" hidden="1" x14ac:dyDescent="0.25">
      <c r="B52"/>
      <c r="C52"/>
    </row>
    <row r="53" spans="2:3" ht="15" hidden="1" x14ac:dyDescent="0.25">
      <c r="B53"/>
      <c r="C53"/>
    </row>
    <row r="54" spans="2:3" ht="15" hidden="1" x14ac:dyDescent="0.25">
      <c r="B54"/>
      <c r="C54"/>
    </row>
    <row r="55" spans="2:3" ht="15" hidden="1" x14ac:dyDescent="0.25">
      <c r="B55"/>
      <c r="C55"/>
    </row>
    <row r="56" spans="2:3" ht="15" hidden="1" x14ac:dyDescent="0.25">
      <c r="B56"/>
      <c r="C56"/>
    </row>
    <row r="57" spans="2:3" ht="15" hidden="1" x14ac:dyDescent="0.25">
      <c r="B57"/>
      <c r="C57"/>
    </row>
    <row r="58" spans="2:3" ht="15" hidden="1" x14ac:dyDescent="0.25">
      <c r="B58"/>
      <c r="C58"/>
    </row>
    <row r="59" spans="2:3" hidden="1" x14ac:dyDescent="0.2">
      <c r="B59" s="42"/>
    </row>
    <row r="60" spans="2:3" hidden="1" x14ac:dyDescent="0.2">
      <c r="B60" s="42"/>
    </row>
    <row r="61" spans="2:3" hidden="1" x14ac:dyDescent="0.2">
      <c r="B61" s="42"/>
    </row>
    <row r="62" spans="2:3" hidden="1" x14ac:dyDescent="0.2">
      <c r="B62" s="42"/>
    </row>
    <row r="63" spans="2:3" hidden="1" x14ac:dyDescent="0.2">
      <c r="B63" s="42"/>
    </row>
    <row r="64" spans="2:3" hidden="1" x14ac:dyDescent="0.2">
      <c r="B64" s="42"/>
    </row>
    <row r="65" spans="2:2" hidden="1" x14ac:dyDescent="0.2">
      <c r="B65" s="42"/>
    </row>
    <row r="66" spans="2:2" hidden="1" x14ac:dyDescent="0.2">
      <c r="B66" s="42"/>
    </row>
    <row r="67" spans="2:2" hidden="1" x14ac:dyDescent="0.2">
      <c r="B67" s="42"/>
    </row>
    <row r="68" spans="2:2" hidden="1" x14ac:dyDescent="0.2">
      <c r="B68" s="42"/>
    </row>
    <row r="69" spans="2:2" hidden="1" x14ac:dyDescent="0.2">
      <c r="B69" s="42"/>
    </row>
  </sheetData>
  <sheetProtection algorithmName="SHA-512" hashValue="R8Vm0vPfliaMAKhqzqomt59YJkT9iHfx0q4o8TqOwlv4K6toxBHt5YUZRuIAR/OQ+DIc3YpnLNFWb2s7o35BEA==" saltValue="fHl71OvA8xnOf/stauLWIg==" spinCount="100000" sheet="1" objects="1" scenarios="1" selectLockedCells="1"/>
  <mergeCells count="8">
    <mergeCell ref="P37:S37"/>
    <mergeCell ref="P38:S38"/>
    <mergeCell ref="P39:S39"/>
    <mergeCell ref="P40:S40"/>
    <mergeCell ref="B37:E37"/>
    <mergeCell ref="B39:E39"/>
    <mergeCell ref="B40:E40"/>
    <mergeCell ref="B38:E38"/>
  </mergeCells>
  <conditionalFormatting sqref="F40">
    <cfRule type="cellIs" dxfId="3" priority="3" operator="equal">
      <formula>"NO"</formula>
    </cfRule>
    <cfRule type="cellIs" dxfId="2" priority="4" operator="equal">
      <formula>"YES"</formula>
    </cfRule>
  </conditionalFormatting>
  <conditionalFormatting sqref="T40">
    <cfRule type="cellIs" dxfId="1" priority="1" operator="equal">
      <formula>"NO"</formula>
    </cfRule>
    <cfRule type="cellIs" dxfId="0" priority="2" operator="equal">
      <formula>"YES"</formula>
    </cfRule>
  </conditionalFormatting>
  <dataValidations count="1">
    <dataValidation type="list" allowBlank="1" showInputMessage="1" showErrorMessage="1" sqref="K37:K38 Y37 Y38" xr:uid="{4F2F56CA-6AB9-441E-8213-DBC16DB641EC}">
      <formula1>"No, Yes"</formula1>
    </dataValidation>
  </dataValidations>
  <pageMargins left="0.7" right="0.7" top="0.75" bottom="0.75" header="0.3" footer="0.3"/>
  <pageSetup scale="76"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2171-5528-45C5-A953-9C10AC4773B0}">
  <sheetPr>
    <tabColor theme="2"/>
    <pageSetUpPr fitToPage="1"/>
  </sheetPr>
  <dimension ref="A1:R41"/>
  <sheetViews>
    <sheetView showGridLines="0" showRowColHeaders="0" zoomScale="110" zoomScaleNormal="110" workbookViewId="0">
      <selection activeCell="B2" sqref="B2"/>
    </sheetView>
  </sheetViews>
  <sheetFormatPr defaultColWidth="0" defaultRowHeight="12" zeroHeight="1" x14ac:dyDescent="0.2"/>
  <cols>
    <col min="1" max="1" width="2.140625" style="282" customWidth="1"/>
    <col min="2" max="15" width="11.42578125" style="282" customWidth="1"/>
    <col min="16" max="18" width="9.140625" style="282" customWidth="1"/>
    <col min="19" max="16384" width="9.140625" style="282" hidden="1"/>
  </cols>
  <sheetData>
    <row r="1" spans="2:2" ht="7.5" customHeight="1" x14ac:dyDescent="0.2"/>
    <row r="2" spans="2:2" x14ac:dyDescent="0.2">
      <c r="B2" s="281" t="s">
        <v>157</v>
      </c>
    </row>
    <row r="3" spans="2:2" x14ac:dyDescent="0.2">
      <c r="B3" s="282" t="s">
        <v>197</v>
      </c>
    </row>
    <row r="4" spans="2:2" x14ac:dyDescent="0.2">
      <c r="B4" s="282" t="s">
        <v>196</v>
      </c>
    </row>
    <row r="5" spans="2:2" x14ac:dyDescent="0.2">
      <c r="B5" s="282" t="s">
        <v>177</v>
      </c>
    </row>
    <row r="6" spans="2:2" x14ac:dyDescent="0.2">
      <c r="B6" s="282" t="s">
        <v>182</v>
      </c>
    </row>
    <row r="7" spans="2:2" x14ac:dyDescent="0.2">
      <c r="B7" s="282" t="s">
        <v>181</v>
      </c>
    </row>
    <row r="8" spans="2:2" x14ac:dyDescent="0.2">
      <c r="B8" s="282" t="s">
        <v>178</v>
      </c>
    </row>
    <row r="9" spans="2:2" x14ac:dyDescent="0.2">
      <c r="B9" s="282" t="s">
        <v>179</v>
      </c>
    </row>
    <row r="10" spans="2:2" x14ac:dyDescent="0.2">
      <c r="B10" s="282" t="s">
        <v>180</v>
      </c>
    </row>
    <row r="11" spans="2:2" x14ac:dyDescent="0.2"/>
    <row r="12" spans="2:2" x14ac:dyDescent="0.2">
      <c r="B12" s="281" t="s">
        <v>156</v>
      </c>
    </row>
    <row r="13" spans="2:2" x14ac:dyDescent="0.2">
      <c r="B13" s="281" t="s">
        <v>159</v>
      </c>
    </row>
    <row r="14" spans="2:2" x14ac:dyDescent="0.2">
      <c r="B14" s="282" t="s">
        <v>169</v>
      </c>
    </row>
    <row r="15" spans="2:2" x14ac:dyDescent="0.2">
      <c r="B15" s="282" t="s">
        <v>170</v>
      </c>
    </row>
    <row r="16" spans="2:2" x14ac:dyDescent="0.2">
      <c r="B16" s="282" t="s">
        <v>171</v>
      </c>
    </row>
    <row r="17" spans="2:2" x14ac:dyDescent="0.2">
      <c r="B17" s="282" t="s">
        <v>185</v>
      </c>
    </row>
    <row r="18" spans="2:2" x14ac:dyDescent="0.2">
      <c r="B18" s="282" t="s">
        <v>172</v>
      </c>
    </row>
    <row r="19" spans="2:2" x14ac:dyDescent="0.2">
      <c r="B19" s="282" t="s">
        <v>173</v>
      </c>
    </row>
    <row r="20" spans="2:2" x14ac:dyDescent="0.2">
      <c r="B20" s="282" t="s">
        <v>174</v>
      </c>
    </row>
    <row r="21" spans="2:2" x14ac:dyDescent="0.2">
      <c r="B21" s="282" t="s">
        <v>175</v>
      </c>
    </row>
    <row r="22" spans="2:2" x14ac:dyDescent="0.2"/>
    <row r="23" spans="2:2" x14ac:dyDescent="0.2">
      <c r="B23" s="281" t="s">
        <v>160</v>
      </c>
    </row>
    <row r="24" spans="2:2" x14ac:dyDescent="0.2">
      <c r="B24" s="282" t="s">
        <v>162</v>
      </c>
    </row>
    <row r="25" spans="2:2" x14ac:dyDescent="0.2">
      <c r="B25" s="282" t="s">
        <v>163</v>
      </c>
    </row>
    <row r="26" spans="2:2" x14ac:dyDescent="0.2">
      <c r="B26" s="282" t="s">
        <v>164</v>
      </c>
    </row>
    <row r="27" spans="2:2" x14ac:dyDescent="0.2">
      <c r="B27" s="282" t="s">
        <v>186</v>
      </c>
    </row>
    <row r="28" spans="2:2" x14ac:dyDescent="0.2">
      <c r="B28" s="282" t="s">
        <v>189</v>
      </c>
    </row>
    <row r="29" spans="2:2" x14ac:dyDescent="0.2">
      <c r="B29" s="282" t="s">
        <v>190</v>
      </c>
    </row>
    <row r="30" spans="2:2" x14ac:dyDescent="0.2">
      <c r="B30" s="282" t="s">
        <v>165</v>
      </c>
    </row>
    <row r="31" spans="2:2" x14ac:dyDescent="0.2">
      <c r="B31" s="282" t="s">
        <v>166</v>
      </c>
    </row>
    <row r="32" spans="2:2" x14ac:dyDescent="0.2">
      <c r="B32" s="282" t="s">
        <v>187</v>
      </c>
    </row>
    <row r="33" spans="2:2" x14ac:dyDescent="0.2">
      <c r="B33" s="282" t="s">
        <v>167</v>
      </c>
    </row>
    <row r="34" spans="2:2" x14ac:dyDescent="0.2">
      <c r="B34" s="282" t="s">
        <v>176</v>
      </c>
    </row>
    <row r="35" spans="2:2" x14ac:dyDescent="0.2">
      <c r="B35" s="282" t="s">
        <v>168</v>
      </c>
    </row>
    <row r="36" spans="2:2" x14ac:dyDescent="0.2">
      <c r="B36" s="282" t="s">
        <v>191</v>
      </c>
    </row>
    <row r="37" spans="2:2" x14ac:dyDescent="0.2">
      <c r="B37" s="282" t="s">
        <v>192</v>
      </c>
    </row>
    <row r="38" spans="2:2" x14ac:dyDescent="0.2">
      <c r="B38" s="282" t="s">
        <v>193</v>
      </c>
    </row>
    <row r="39" spans="2:2" x14ac:dyDescent="0.2">
      <c r="B39" s="282" t="s">
        <v>194</v>
      </c>
    </row>
    <row r="40" spans="2:2" x14ac:dyDescent="0.2">
      <c r="B40" s="282" t="s">
        <v>195</v>
      </c>
    </row>
    <row r="41" spans="2:2" x14ac:dyDescent="0.2"/>
  </sheetData>
  <sheetProtection algorithmName="SHA-512" hashValue="6ug8iT1B7ZeNKmkvf0eHiWmQ5c0k6xXOu25MNqRrXWyr5oe6Lj4wG1jAvEcGbNteVx6Zl9neG10YabtzVzC89Q==" saltValue="SuGYh4QRu3WNn3g19RHO4Q==" spinCount="100000" sheet="1" objects="1" scenarios="1" selectLockedCells="1" selectUnlockedCells="1"/>
  <pageMargins left="0.7" right="0.7" top="0.75" bottom="0.75" header="0.3" footer="0.3"/>
  <pageSetup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F168F-1D6F-4975-9527-72765186D7BC}">
  <sheetPr>
    <tabColor theme="2"/>
    <pageSetUpPr fitToPage="1"/>
  </sheetPr>
  <dimension ref="A1:N1048576"/>
  <sheetViews>
    <sheetView showGridLines="0" showRowColHeaders="0" zoomScale="90" zoomScaleNormal="90" workbookViewId="0">
      <selection activeCell="N1" sqref="N1"/>
    </sheetView>
  </sheetViews>
  <sheetFormatPr defaultColWidth="0" defaultRowHeight="15" customHeight="1" zeroHeight="1" x14ac:dyDescent="0.25"/>
  <cols>
    <col min="1" max="1" width="1.7109375" customWidth="1"/>
    <col min="2" max="13" width="9.140625" customWidth="1"/>
    <col min="14" max="14" width="8.85546875" customWidth="1"/>
    <col min="15" max="16384" width="9.140625" hidden="1"/>
  </cols>
  <sheetData>
    <row r="1" ht="9" customHeight="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ht="15" customHeight="1" x14ac:dyDescent="0.25"/>
    <row r="38" x14ac:dyDescent="0.25"/>
    <row r="39" ht="15" customHeight="1" x14ac:dyDescent="0.25"/>
    <row r="40" ht="15" customHeight="1" x14ac:dyDescent="0.25"/>
    <row r="41" ht="15" customHeight="1" x14ac:dyDescent="0.25"/>
    <row r="42" ht="15" customHeight="1" x14ac:dyDescent="0.25"/>
    <row r="43" ht="22.5" customHeight="1" x14ac:dyDescent="0.25"/>
    <row r="44" ht="21" hidden="1" customHeight="1" x14ac:dyDescent="0.25"/>
    <row r="1048576" ht="2.25" hidden="1" customHeight="1" x14ac:dyDescent="0.25"/>
  </sheetData>
  <sheetProtection algorithmName="SHA-512" hashValue="UHPf36UPTT1Z5Dr0Mt2BqLMtXqh8CCBISVJxyUnaWes3asSfYd36i2sftbNnQTuHOnqdjy/ACt2IJuSUWKxTSQ==" saltValue="6mmUvqUldE9m581gX9WvwA==" spinCount="100000" sheet="1" objects="1" scenarios="1" selectLockedCells="1" selectUnlockedCells="1"/>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B7B2-F423-4E87-9B4A-8E9FF17ED268}">
  <sheetPr>
    <tabColor theme="2"/>
  </sheetPr>
  <dimension ref="A1:C25"/>
  <sheetViews>
    <sheetView showGridLines="0" showRowColHeaders="0" workbookViewId="0"/>
  </sheetViews>
  <sheetFormatPr defaultColWidth="0" defaultRowHeight="14.25" zeroHeight="1" x14ac:dyDescent="0.2"/>
  <cols>
    <col min="1" max="1" width="5.7109375" style="1" customWidth="1"/>
    <col min="2" max="3" width="10.7109375" style="1" customWidth="1"/>
    <col min="4" max="16384" width="9.140625" style="6" hidden="1"/>
  </cols>
  <sheetData>
    <row r="1" spans="1:3" ht="15" x14ac:dyDescent="0.2">
      <c r="A1" s="124"/>
      <c r="B1" s="302" t="s">
        <v>106</v>
      </c>
      <c r="C1" s="302"/>
    </row>
    <row r="2" spans="1:3" s="7" customFormat="1" ht="15" x14ac:dyDescent="0.25">
      <c r="A2" s="125" t="s">
        <v>0</v>
      </c>
      <c r="B2" s="125">
        <v>0.05</v>
      </c>
      <c r="C2" s="125">
        <v>0.01</v>
      </c>
    </row>
    <row r="3" spans="1:3" x14ac:dyDescent="0.2">
      <c r="A3" s="124">
        <v>3</v>
      </c>
      <c r="B3" s="126">
        <v>0.94099999999999995</v>
      </c>
      <c r="C3" s="126">
        <v>0.98799999999999999</v>
      </c>
    </row>
    <row r="4" spans="1:3" x14ac:dyDescent="0.2">
      <c r="A4" s="124">
        <v>4</v>
      </c>
      <c r="B4" s="126">
        <v>0.76500000000000001</v>
      </c>
      <c r="C4" s="126">
        <v>0.88900000000000001</v>
      </c>
    </row>
    <row r="5" spans="1:3" x14ac:dyDescent="0.2">
      <c r="A5" s="124">
        <v>5</v>
      </c>
      <c r="B5" s="126">
        <v>0.64200000000000002</v>
      </c>
      <c r="C5" s="126">
        <v>0.78</v>
      </c>
    </row>
    <row r="6" spans="1:3" x14ac:dyDescent="0.2">
      <c r="A6" s="124">
        <v>6</v>
      </c>
      <c r="B6" s="126">
        <v>0.56000000000000005</v>
      </c>
      <c r="C6" s="126">
        <v>0.69799999999999995</v>
      </c>
    </row>
    <row r="7" spans="1:3" x14ac:dyDescent="0.2">
      <c r="A7" s="124">
        <v>7</v>
      </c>
      <c r="B7" s="126">
        <v>0.50700000000000001</v>
      </c>
      <c r="C7" s="126">
        <v>0.63700000000000001</v>
      </c>
    </row>
    <row r="8" spans="1:3" x14ac:dyDescent="0.2">
      <c r="A8" s="124">
        <v>8</v>
      </c>
      <c r="B8" s="126">
        <v>0.55400000000000005</v>
      </c>
      <c r="C8" s="126">
        <v>0.68300000000000005</v>
      </c>
    </row>
    <row r="9" spans="1:3" x14ac:dyDescent="0.2">
      <c r="A9" s="124">
        <v>9</v>
      </c>
      <c r="B9" s="126">
        <v>0.51200000000000001</v>
      </c>
      <c r="C9" s="126">
        <v>0.63500000000000001</v>
      </c>
    </row>
    <row r="10" spans="1:3" x14ac:dyDescent="0.2">
      <c r="A10" s="124">
        <v>10</v>
      </c>
      <c r="B10" s="126">
        <v>0.47699999999999998</v>
      </c>
      <c r="C10" s="126">
        <v>0.59699999999999998</v>
      </c>
    </row>
    <row r="11" spans="1:3" x14ac:dyDescent="0.2">
      <c r="A11" s="124">
        <v>11</v>
      </c>
      <c r="B11" s="126">
        <v>0.57599999999999996</v>
      </c>
      <c r="C11" s="126">
        <v>0.67900000000000005</v>
      </c>
    </row>
    <row r="12" spans="1:3" x14ac:dyDescent="0.2">
      <c r="A12" s="124">
        <v>12</v>
      </c>
      <c r="B12" s="126">
        <v>0.54600000000000004</v>
      </c>
      <c r="C12" s="126">
        <v>0.64200000000000002</v>
      </c>
    </row>
    <row r="13" spans="1:3" x14ac:dyDescent="0.2">
      <c r="A13" s="124">
        <v>13</v>
      </c>
      <c r="B13" s="126">
        <v>0.52100000000000002</v>
      </c>
      <c r="C13" s="126">
        <v>0.61499999999999999</v>
      </c>
    </row>
    <row r="14" spans="1:3" x14ac:dyDescent="0.2">
      <c r="A14" s="124">
        <v>14</v>
      </c>
      <c r="B14" s="126">
        <v>0.54600000000000004</v>
      </c>
      <c r="C14" s="126">
        <v>0.64100000000000001</v>
      </c>
    </row>
    <row r="15" spans="1:3" x14ac:dyDescent="0.2">
      <c r="A15" s="124">
        <v>15</v>
      </c>
      <c r="B15" s="126">
        <v>0.52500000000000002</v>
      </c>
      <c r="C15" s="126">
        <v>0.61599999999999999</v>
      </c>
    </row>
    <row r="16" spans="1:3" x14ac:dyDescent="0.2">
      <c r="A16" s="124">
        <v>16</v>
      </c>
      <c r="B16" s="126">
        <v>0.50700000000000001</v>
      </c>
      <c r="C16" s="126">
        <v>0.59499999999999997</v>
      </c>
    </row>
    <row r="17" spans="1:3" x14ac:dyDescent="0.2">
      <c r="A17" s="124">
        <v>17</v>
      </c>
      <c r="B17" s="126">
        <v>0.49</v>
      </c>
      <c r="C17" s="126">
        <v>0.57699999999999996</v>
      </c>
    </row>
    <row r="18" spans="1:3" x14ac:dyDescent="0.2">
      <c r="A18" s="124">
        <v>18</v>
      </c>
      <c r="B18" s="126">
        <v>0.47499999999999998</v>
      </c>
      <c r="C18" s="126">
        <v>0.56100000000000005</v>
      </c>
    </row>
    <row r="19" spans="1:3" x14ac:dyDescent="0.2">
      <c r="A19" s="124">
        <v>19</v>
      </c>
      <c r="B19" s="126">
        <v>0.46200000000000002</v>
      </c>
      <c r="C19" s="126">
        <v>0.54700000000000004</v>
      </c>
    </row>
    <row r="20" spans="1:3" x14ac:dyDescent="0.2">
      <c r="A20" s="124">
        <v>20</v>
      </c>
      <c r="B20" s="126">
        <v>0.45</v>
      </c>
      <c r="C20" s="126">
        <v>0.53500000000000003</v>
      </c>
    </row>
    <row r="21" spans="1:3" x14ac:dyDescent="0.2">
      <c r="A21" s="124">
        <v>21</v>
      </c>
      <c r="B21" s="126">
        <v>0.44</v>
      </c>
      <c r="C21" s="126">
        <v>0.52400000000000002</v>
      </c>
    </row>
    <row r="22" spans="1:3" x14ac:dyDescent="0.2">
      <c r="A22" s="124">
        <v>22</v>
      </c>
      <c r="B22" s="126">
        <v>0.43</v>
      </c>
      <c r="C22" s="126">
        <v>0.51400000000000001</v>
      </c>
    </row>
    <row r="23" spans="1:3" x14ac:dyDescent="0.2">
      <c r="A23" s="124">
        <v>23</v>
      </c>
      <c r="B23" s="126">
        <v>0.42099999999999999</v>
      </c>
      <c r="C23" s="126">
        <v>0.505</v>
      </c>
    </row>
    <row r="24" spans="1:3" x14ac:dyDescent="0.2">
      <c r="A24" s="124">
        <v>24</v>
      </c>
      <c r="B24" s="126">
        <v>0.41299999999999998</v>
      </c>
      <c r="C24" s="126">
        <v>0.497</v>
      </c>
    </row>
    <row r="25" spans="1:3" x14ac:dyDescent="0.2">
      <c r="A25" s="124">
        <v>25</v>
      </c>
      <c r="B25" s="126">
        <v>0.40600000000000003</v>
      </c>
      <c r="C25" s="126">
        <v>0.48899999999999999</v>
      </c>
    </row>
  </sheetData>
  <sheetProtection algorithmName="SHA-512" hashValue="JCjZ9TZ3nAqbR5bZXwVRX7WW4H5dMBnyiyyqlA/o6ajl+kXYaI7HGhHA+OfqfCaXTMjBGvpt58IAa6M3KZ/+Fg==" saltValue="k6VN7m8CsJP42NPSYT3Y+A==" spinCount="100000" sheet="1" objects="1" scenarios="1"/>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0A70-F573-4AE0-B7CB-82985DED86DA}">
  <sheetPr>
    <tabColor theme="2"/>
  </sheetPr>
  <dimension ref="A1:W501"/>
  <sheetViews>
    <sheetView workbookViewId="0"/>
  </sheetViews>
  <sheetFormatPr defaultColWidth="0" defaultRowHeight="15.75" customHeight="1" zeroHeight="1" x14ac:dyDescent="0.25"/>
  <cols>
    <col min="1" max="1" width="12.42578125" style="186" bestFit="1" customWidth="1"/>
    <col min="2" max="2" width="11" style="186" bestFit="1" customWidth="1"/>
    <col min="3" max="3" width="20.140625" style="186" bestFit="1" customWidth="1"/>
    <col min="4" max="4" width="20.7109375" style="186" bestFit="1" customWidth="1"/>
    <col min="5" max="5" width="22.42578125" style="186" bestFit="1" customWidth="1"/>
    <col min="6" max="6" width="18.7109375" style="279" bestFit="1" customWidth="1"/>
    <col min="7" max="7" width="9.5703125" style="279" bestFit="1" customWidth="1"/>
    <col min="8" max="8" width="19" style="279" bestFit="1" customWidth="1"/>
    <col min="9" max="9" width="17.85546875" style="279" bestFit="1" customWidth="1"/>
    <col min="10" max="10" width="27.28515625" style="279" bestFit="1" customWidth="1"/>
    <col min="11" max="11" width="44" style="181" bestFit="1" customWidth="1"/>
    <col min="12" max="12" width="7.28515625" style="269" bestFit="1" customWidth="1"/>
    <col min="13" max="13" width="20.140625" style="186" bestFit="1" customWidth="1"/>
    <col min="14" max="14" width="32.140625" style="186" bestFit="1" customWidth="1"/>
    <col min="15" max="15" width="20.7109375" style="186" bestFit="1" customWidth="1"/>
    <col min="16" max="16" width="22.42578125" style="186" bestFit="1" customWidth="1"/>
    <col min="17" max="17" width="18.7109375" style="279" bestFit="1" customWidth="1"/>
    <col min="18" max="18" width="9.5703125" style="279" bestFit="1" customWidth="1"/>
    <col min="19" max="19" width="19" style="279" bestFit="1" customWidth="1"/>
    <col min="20" max="20" width="17.85546875" style="279" bestFit="1" customWidth="1"/>
    <col min="21" max="21" width="27.28515625" style="279" bestFit="1" customWidth="1"/>
    <col min="22" max="22" width="44" style="181" bestFit="1" customWidth="1"/>
    <col min="23" max="23" width="6.28515625" style="181" bestFit="1" customWidth="1"/>
    <col min="24" max="16384" width="9.140625" style="181" hidden="1"/>
  </cols>
  <sheetData>
    <row r="1" spans="1:23" ht="15.75" customHeight="1" x14ac:dyDescent="0.25">
      <c r="A1" s="276" t="s">
        <v>98</v>
      </c>
      <c r="B1" s="276" t="s">
        <v>4</v>
      </c>
      <c r="C1" s="276" t="s">
        <v>110</v>
      </c>
      <c r="D1" s="276" t="s">
        <v>5</v>
      </c>
      <c r="E1" s="276" t="s">
        <v>6</v>
      </c>
      <c r="F1" s="277" t="s">
        <v>69</v>
      </c>
      <c r="G1" s="277" t="s">
        <v>68</v>
      </c>
      <c r="H1" s="277" t="s">
        <v>72</v>
      </c>
      <c r="I1" s="277" t="s">
        <v>70</v>
      </c>
      <c r="J1" s="277" t="s">
        <v>71</v>
      </c>
      <c r="K1" s="278" t="s">
        <v>11</v>
      </c>
      <c r="L1" s="279" t="str">
        <f>IF(COUNTA(_xlfn.ANCHORARRAY($D$2))&gt;1,_xlfn.QUARTILE.INC(_xlfn.ANCHORARRAY($J$2),1),"n&lt;2")</f>
        <v>n&lt;2</v>
      </c>
      <c r="M1" s="276" t="s">
        <v>110</v>
      </c>
      <c r="N1" s="276" t="s">
        <v>109</v>
      </c>
      <c r="O1" s="276" t="s">
        <v>5</v>
      </c>
      <c r="P1" s="276" t="s">
        <v>6</v>
      </c>
      <c r="Q1" s="277" t="s">
        <v>69</v>
      </c>
      <c r="R1" s="277" t="s">
        <v>68</v>
      </c>
      <c r="S1" s="277" t="s">
        <v>72</v>
      </c>
      <c r="T1" s="277" t="s">
        <v>70</v>
      </c>
      <c r="U1" s="277" t="s">
        <v>71</v>
      </c>
      <c r="V1" s="278" t="s">
        <v>11</v>
      </c>
      <c r="W1" s="279" t="str">
        <f>IF(COUNTA(_xlfn.ANCHORARRAY($O$2))&gt;1,_xlfn.QUARTILE.INC(_xlfn.ANCHORARRAY($U$2),1),"n&lt;2")</f>
        <v>n&lt;2</v>
      </c>
    </row>
    <row r="2" spans="1:23" ht="15.75" customHeight="1" x14ac:dyDescent="0.25">
      <c r="A2" s="186" t="str" cm="1">
        <f t="array" ref="A2">IFERROR(_xlfn.TAKE(_xlfn._xlws.FILTER('Outlier Analysis'!$A$13:$A$512,'Outlier Analysis'!$A$13:$A$512&lt;&gt;""),COUNT(_xlfn.ANCHORARRAY($B$2))),"")</f>
        <v/>
      </c>
      <c r="B2" s="186" t="str" cm="1">
        <f t="array" ref="B2">IFERROR(IF('Normal Plots'!$K$38="No",ROUND(_xlfn._xlws.FILTER('Outlier Analysis'!$C$13:$C$512,'Outlier Analysis'!$C$13:$C$512&lt;&gt;""),0),LN(_xlfn._xlws.FILTER('Outlier Analysis'!$C$13:$C$512,'Outlier Analysis'!$C$13:$C$512&lt;&gt;""))),"")</f>
        <v/>
      </c>
      <c r="C2" s="186" t="str" cm="1">
        <f t="array" ref="C2">_xlfn.SORTBY(_xlfn.ANCHORARRAY(A2),_xlfn.ANCHORARRAY(B2))</f>
        <v/>
      </c>
      <c r="D2" s="186" t="str" cm="1">
        <f t="array" ref="D2">_xlfn._xlws.SORT(_xlfn.ANCHORARRAY(B2),1,1)</f>
        <v/>
      </c>
      <c r="E2" s="186" t="str" cm="1">
        <f t="array" ref="E2">_xlfn._xlws.SORT(_xlfn.ANCHORARRAY($D$2),1,-1)</f>
        <v/>
      </c>
      <c r="F2" s="280" t="str">
        <f>IF(ISNUMBER($D2),(SUBTOTAL(3,$D$2:$D2)-0.5)/COUNTA(_xlfn.ANCHORARRAY($D$2)),"")</f>
        <v/>
      </c>
      <c r="G2" s="279" t="str">
        <f>IF(ISNUMBER($D2),_xlfn.NORM.S.INV($F2),"")</f>
        <v/>
      </c>
      <c r="H2" s="279" t="str">
        <f>IF(ISNUMBER($D2),STANDARDIZE($D2,AVERAGE(_xlfn.ANCHORARRAY($D$2)),_xlfn.STDEV.S(_xlfn.ANCHORARRAY($D$2))),"")</f>
        <v/>
      </c>
      <c r="I2" s="279" t="str" cm="1">
        <f t="array" ref="I2">IF(ISNUMBER($D$2),_xlfn._xlws.SORT(_xlfn._xlws.FILTER($G$2:$G$130,ISNUMBER($G$2:$G$130),"")),"")</f>
        <v/>
      </c>
      <c r="J2" s="279" t="str" cm="1">
        <f t="array" ref="J2">IF(ISNUMBER($D$2),_xlfn._xlws.SORT(_xlfn._xlws.FILTER($H$2:$H$130,ISNUMBER($H$2:$H$130),"")),"")</f>
        <v/>
      </c>
      <c r="K2" s="278" t="s">
        <v>12</v>
      </c>
      <c r="L2" s="279" t="str">
        <f>IF(COUNTA(_xlfn.ANCHORARRAY($D$2))&gt;1,_xlfn.QUARTILE.INC(_xlfn.ANCHORARRAY($J$2),3),"n&lt;2")</f>
        <v>n&lt;2</v>
      </c>
      <c r="M2" s="186" t="str" cm="1">
        <f t="array" ref="M2">IFERROR(IF('Outlier Analysis'!$D$9&gt;=25,_xlfn.SWITCH('Rosner''s Test (COD)'!C38,0,_xlfn.ANCHORARRAY('Rosner''s Test (COD)'!A52),1,_xlfn.ANCHORARRAY('Rosner''s Test (COD)'!C52),2,_xlfn.ANCHORARRAY('Rosner''s Test (COD)'!E52),3,_xlfn.ANCHORARRAY('Rosner''s Test (COD)'!G52),4,_xlfn.ANCHORARRAY('Rosner''s Test (COD)'!I52),5,_xlfn.ANCHORARRAY('Rosner''s Test (COD)'!K52),6,_xlfn.ANCHORARRAY('Rosner''s Test (COD)'!M52),7,_xlfn.ANCHORARRAY('Rosner''s Test (COD)'!O52),8,_xlfn.ANCHORARRAY('Rosner''s Test (COD)'!Q52),9,_xlfn.ANCHORARRAY('Rosner''s Test (COD)'!S52),10,_xlfn.ANCHORARRAY('Rosner''s Test (COD)'!U52)),IF(AND('Dixon''s Test (COD)'!$I$27,'Dixon''s Test (COD)'!$J$27),_xlfn.DROP(_xlfn.DROP(_xlfn.ANCHORARRAY($C$2),1),-1),IF('Dixon''s Test (COD)'!$I$27,_xlfn.DROP(_xlfn.ANCHORARRAY($C$2),1),IF('Dixon''s Test (COD)'!$J$27,_xlfn.DROP(_xlfn.ANCHORARRAY($C$2),-1),_xlfn.ANCHORARRAY($C$2))))),"")</f>
        <v/>
      </c>
      <c r="N2" s="186" t="str" cm="1">
        <f t="array" ref="N2">IFERROR(IF('Outlier Analysis'!$D$9&gt;=25,_xlfn.SORTBY(_xlfn.SWITCH('Rosner''s Test (COD)'!C38,0,_xlfn.ANCHORARRAY('Rosner''s Test (COD)'!B52),1,_xlfn.ANCHORARRAY('Rosner''s Test (COD)'!D52),2,_xlfn.ANCHORARRAY('Rosner''s Test (COD)'!F52),3,_xlfn.ANCHORARRAY('Rosner''s Test (COD)'!H52),4,_xlfn.ANCHORARRAY('Rosner''s Test (COD)'!J52),5,_xlfn.ANCHORARRAY('Rosner''s Test (COD)'!L52),6,_xlfn.ANCHORARRAY('Rosner''s Test (COD)'!N52),7,_xlfn.ANCHORARRAY('Rosner''s Test (COD)'!P52),8,_xlfn.ANCHORARRAY('Rosner''s Test (COD)'!R52),9,_xlfn.ANCHORARRAY('Rosner''s Test (COD)'!T52),10,_xlfn.ANCHORARRAY('Rosner''s Test (COD)'!V52)),_xlfn.SWITCH('Rosner''s Test (COD)'!C38,0,_xlfn.ANCHORARRAY('Rosner''s Test (COD)'!A52),1,_xlfn.ANCHORARRAY('Rosner''s Test (COD)'!C52),2,_xlfn.ANCHORARRAY('Rosner''s Test (COD)'!E52),3,_xlfn.ANCHORARRAY('Rosner''s Test (COD)'!G52),4,_xlfn.ANCHORARRAY('Rosner''s Test (COD)'!I52),5,_xlfn.ANCHORARRAY('Rosner''s Test (COD)'!K52),6,_xlfn.ANCHORARRAY('Rosner''s Test (COD)'!M52),7,_xlfn.ANCHORARRAY('Rosner''s Test (COD)'!O52),8,_xlfn.ANCHORARRAY('Rosner''s Test (COD)'!Q52),9,_xlfn.ANCHORARRAY('Rosner''s Test (COD)'!S52),10,_xlfn.ANCHORARRAY('Rosner''s Test (COD)'!U52))),IF(AND('Dixon''s Test (COD)'!$I$27,'Dixon''s Test (COD)'!$J$27),_xlfn.DROP(_xlfn.DROP(_xlfn.ANCHORARRAY($D$2),1),-1),IF('Dixon''s Test (COD)'!$I$27,_xlfn.DROP(_xlfn.ANCHORARRAY($D$2),1),IF('Dixon''s Test (COD)'!$J$27,_xlfn.DROP(_xlfn.ANCHORARRAY($D$2),-1),_xlfn.ANCHORARRAY($D$2))))),"")</f>
        <v/>
      </c>
      <c r="O2" s="186" t="str" cm="1">
        <f t="array" ref="O2">_xlfn._xlws.SORT(_xlfn.ANCHORARRAY(N2),1,1)</f>
        <v/>
      </c>
      <c r="P2" s="186" t="str" cm="1">
        <f t="array" ref="P2">_xlfn._xlws.SORT(_xlfn.ANCHORARRAY($O$2),1,-1)</f>
        <v/>
      </c>
      <c r="Q2" s="280" t="str">
        <f>IF(ISNUMBER($O2),(SUBTOTAL(3,$O$2:$O2)-0.5)/COUNTA(_xlfn.ANCHORARRAY($O$2)),"")</f>
        <v/>
      </c>
      <c r="R2" s="279" t="str">
        <f>IF(ISNUMBER($O2),_xlfn.NORM.S.INV($Q2),"")</f>
        <v/>
      </c>
      <c r="S2" s="279" t="str">
        <f>IF(ISNUMBER($O2),STANDARDIZE($O2,AVERAGE(_xlfn.ANCHORARRAY($O$2)),_xlfn.STDEV.S(_xlfn.ANCHORARRAY($O$2))),"")</f>
        <v/>
      </c>
      <c r="T2" s="279" t="str" cm="1">
        <f t="array" ref="T2">IF(ISNUMBER($O$2),_xlfn._xlws.SORT(_xlfn._xlws.FILTER($R$2:$R$130,ISNUMBER($R$2:$R$130),"")),"")</f>
        <v/>
      </c>
      <c r="U2" s="279" t="str" cm="1">
        <f t="array" ref="U2">IF(ISNUMBER($O$2),_xlfn._xlws.SORT(_xlfn._xlws.FILTER($S$2:$S$130,ISNUMBER($S$2:$S$130),"")),"")</f>
        <v/>
      </c>
      <c r="V2" s="278" t="s">
        <v>12</v>
      </c>
      <c r="W2" s="279" t="str">
        <f>IF(COUNTA(_xlfn.ANCHORARRAY($O$2))&gt;1,_xlfn.QUARTILE.INC(_xlfn.ANCHORARRAY($U$2),3),"n&lt;2")</f>
        <v>n&lt;2</v>
      </c>
    </row>
    <row r="3" spans="1:23" ht="15.75" customHeight="1" x14ac:dyDescent="0.25">
      <c r="F3" s="280" t="str">
        <f>IF(ISNUMBER($D3),(SUBTOTAL(3,$D$2:$D3)-0.5)/COUNTA(_xlfn.ANCHORARRAY($D$2)),"")</f>
        <v/>
      </c>
      <c r="G3" s="279" t="str">
        <f t="shared" ref="G3:G66" si="0">IF(ISNUMBER($D3),_xlfn.NORM.S.INV($F3),"")</f>
        <v/>
      </c>
      <c r="H3" s="279" t="str">
        <f t="shared" ref="H3:H66" si="1">IF(ISNUMBER($D3),STANDARDIZE($D3,AVERAGE(_xlfn.ANCHORARRAY($D$2)),_xlfn.STDEV.S(_xlfn.ANCHORARRAY($D$2))),"")</f>
        <v/>
      </c>
      <c r="K3" s="278" t="s">
        <v>13</v>
      </c>
      <c r="L3" s="269" t="str">
        <f>IF(COUNTA(_xlfn.ANCHORARRAY($D$2))&gt;1,-0.67,"n&lt;2")</f>
        <v>n&lt;2</v>
      </c>
      <c r="Q3" s="280" t="str">
        <f>IF(ISNUMBER($O3),(SUBTOTAL(3,$O$2:$O3)-0.5)/COUNTA(_xlfn.ANCHORARRAY($O$2)),"")</f>
        <v/>
      </c>
      <c r="R3" s="279" t="str">
        <f>IF(ISNUMBER($O3),_xlfn.NORM.S.INV($Q3),"")</f>
        <v/>
      </c>
      <c r="S3" s="279" t="str">
        <f t="shared" ref="S3:S66" si="2">IF(ISNUMBER($O3),STANDARDIZE($O3,AVERAGE(_xlfn.ANCHORARRAY($O$2)),_xlfn.STDEV.S(_xlfn.ANCHORARRAY($O$2))),"")</f>
        <v/>
      </c>
      <c r="V3" s="278" t="s">
        <v>13</v>
      </c>
      <c r="W3" s="269" t="str">
        <f>IF(COUNTA(_xlfn.ANCHORARRAY($D$2))&gt;1,-0.67,"n&lt;2")</f>
        <v>n&lt;2</v>
      </c>
    </row>
    <row r="4" spans="1:23" ht="15.75" customHeight="1" x14ac:dyDescent="0.25">
      <c r="F4" s="280" t="str">
        <f>IF(ISNUMBER($D4),(SUBTOTAL(3,$D$2:$D4)-0.5)/COUNTA(_xlfn.ANCHORARRAY($D$2)),"")</f>
        <v/>
      </c>
      <c r="G4" s="279" t="str">
        <f t="shared" si="0"/>
        <v/>
      </c>
      <c r="H4" s="279" t="str">
        <f t="shared" si="1"/>
        <v/>
      </c>
      <c r="K4" s="278" t="s">
        <v>14</v>
      </c>
      <c r="L4" s="269" t="str">
        <f>IF(COUNTA(_xlfn.ANCHORARRAY($D$2))&gt;1,0.67,"n&lt;2")</f>
        <v>n&lt;2</v>
      </c>
      <c r="Q4" s="280" t="str">
        <f>IF(ISNUMBER($O4),(SUBTOTAL(3,$O$2:$O4)-0.5)/COUNTA(_xlfn.ANCHORARRAY($O$2)),"")</f>
        <v/>
      </c>
      <c r="R4" s="279" t="str">
        <f t="shared" ref="R4:R66" si="3">IF(ISNUMBER($O4),_xlfn.NORM.S.INV($Q4),"")</f>
        <v/>
      </c>
      <c r="S4" s="279" t="str">
        <f t="shared" si="2"/>
        <v/>
      </c>
      <c r="V4" s="278" t="s">
        <v>14</v>
      </c>
      <c r="W4" s="269" t="str">
        <f>IF(COUNTA(_xlfn.ANCHORARRAY($D$2))&gt;1,0.67,"n&lt;2")</f>
        <v>n&lt;2</v>
      </c>
    </row>
    <row r="5" spans="1:23" ht="15.75" customHeight="1" x14ac:dyDescent="0.25">
      <c r="F5" s="280" t="str">
        <f>IF(ISNUMBER($D5),(SUBTOTAL(3,$D$2:$D5)-0.5)/COUNTA(_xlfn.ANCHORARRAY($D$2)),"")</f>
        <v/>
      </c>
      <c r="G5" s="279" t="str">
        <f t="shared" si="0"/>
        <v/>
      </c>
      <c r="H5" s="279" t="str">
        <f t="shared" si="1"/>
        <v/>
      </c>
      <c r="Q5" s="280" t="str">
        <f>IF(ISNUMBER($O5),(SUBTOTAL(3,$O$2:$O5)-0.5)/COUNTA(_xlfn.ANCHORARRAY($O$2)),"")</f>
        <v/>
      </c>
      <c r="R5" s="279" t="str">
        <f t="shared" si="3"/>
        <v/>
      </c>
      <c r="S5" s="279" t="str">
        <f t="shared" si="2"/>
        <v/>
      </c>
    </row>
    <row r="6" spans="1:23" ht="15.75" customHeight="1" x14ac:dyDescent="0.25">
      <c r="F6" s="280" t="str">
        <f>IF(ISNUMBER($D6),(SUBTOTAL(3,$D$2:$D6)-0.5)/COUNTA(_xlfn.ANCHORARRAY($D$2)),"")</f>
        <v/>
      </c>
      <c r="G6" s="279" t="str">
        <f t="shared" si="0"/>
        <v/>
      </c>
      <c r="H6" s="279" t="str">
        <f t="shared" si="1"/>
        <v/>
      </c>
      <c r="K6" s="278"/>
      <c r="Q6" s="280" t="str">
        <f>IF(ISNUMBER($O6),(SUBTOTAL(3,$O$2:$O6)-0.5)/COUNTA(_xlfn.ANCHORARRAY($O$2)),"")</f>
        <v/>
      </c>
      <c r="R6" s="279" t="str">
        <f t="shared" si="3"/>
        <v/>
      </c>
      <c r="S6" s="279" t="str">
        <f t="shared" si="2"/>
        <v/>
      </c>
    </row>
    <row r="7" spans="1:23" ht="15.75" customHeight="1" x14ac:dyDescent="0.25">
      <c r="F7" s="280" t="str">
        <f>IF(ISNUMBER($D7),(SUBTOTAL(3,$D$2:$D7)-0.5)/COUNTA(_xlfn.ANCHORARRAY($D$2)),"")</f>
        <v/>
      </c>
      <c r="G7" s="279" t="str">
        <f t="shared" si="0"/>
        <v/>
      </c>
      <c r="H7" s="279" t="str">
        <f t="shared" si="1"/>
        <v/>
      </c>
      <c r="K7" s="278"/>
      <c r="Q7" s="280" t="str">
        <f>IF(ISNUMBER($O7),(SUBTOTAL(3,$O$2:$O7)-0.5)/COUNTA(_xlfn.ANCHORARRAY($O$2)),"")</f>
        <v/>
      </c>
      <c r="R7" s="279" t="str">
        <f t="shared" si="3"/>
        <v/>
      </c>
      <c r="S7" s="279" t="str">
        <f t="shared" si="2"/>
        <v/>
      </c>
    </row>
    <row r="8" spans="1:23" ht="15.75" customHeight="1" x14ac:dyDescent="0.25">
      <c r="F8" s="280" t="str">
        <f>IF(ISNUMBER($D8),(SUBTOTAL(3,$D$2:$D8)-0.5)/COUNTA(_xlfn.ANCHORARRAY($D$2)),"")</f>
        <v/>
      </c>
      <c r="G8" s="279" t="str">
        <f t="shared" si="0"/>
        <v/>
      </c>
      <c r="H8" s="279" t="str">
        <f t="shared" si="1"/>
        <v/>
      </c>
      <c r="Q8" s="280" t="str">
        <f>IF(ISNUMBER($O8),(SUBTOTAL(3,$O$2:$O8)-0.5)/COUNTA(_xlfn.ANCHORARRAY($O$2)),"")</f>
        <v/>
      </c>
      <c r="R8" s="279" t="str">
        <f t="shared" si="3"/>
        <v/>
      </c>
      <c r="S8" s="279" t="str">
        <f t="shared" si="2"/>
        <v/>
      </c>
    </row>
    <row r="9" spans="1:23" ht="15.75" customHeight="1" x14ac:dyDescent="0.25">
      <c r="F9" s="280" t="str">
        <f>IF(ISNUMBER($D9),(SUBTOTAL(3,$D$2:$D9)-0.5)/COUNTA(_xlfn.ANCHORARRAY($D$2)),"")</f>
        <v/>
      </c>
      <c r="G9" s="279" t="str">
        <f t="shared" si="0"/>
        <v/>
      </c>
      <c r="H9" s="279" t="str">
        <f t="shared" si="1"/>
        <v/>
      </c>
      <c r="Q9" s="280" t="str">
        <f>IF(ISNUMBER($O9),(SUBTOTAL(3,$O$2:$O9)-0.5)/COUNTA(_xlfn.ANCHORARRAY($O$2)),"")</f>
        <v/>
      </c>
      <c r="R9" s="279" t="str">
        <f t="shared" si="3"/>
        <v/>
      </c>
      <c r="S9" s="279" t="str">
        <f t="shared" si="2"/>
        <v/>
      </c>
    </row>
    <row r="10" spans="1:23" ht="15.75" customHeight="1" x14ac:dyDescent="0.25">
      <c r="F10" s="280" t="str">
        <f>IF(ISNUMBER($D10),(SUBTOTAL(3,$D$2:$D10)-0.5)/COUNTA(_xlfn.ANCHORARRAY($D$2)),"")</f>
        <v/>
      </c>
      <c r="G10" s="279" t="str">
        <f t="shared" si="0"/>
        <v/>
      </c>
      <c r="H10" s="279" t="str">
        <f t="shared" si="1"/>
        <v/>
      </c>
      <c r="Q10" s="280" t="str">
        <f>IF(ISNUMBER($O10),(SUBTOTAL(3,$O$2:$O10)-0.5)/COUNTA(_xlfn.ANCHORARRAY($O$2)),"")</f>
        <v/>
      </c>
      <c r="R10" s="279" t="str">
        <f t="shared" si="3"/>
        <v/>
      </c>
      <c r="S10" s="279" t="str">
        <f t="shared" si="2"/>
        <v/>
      </c>
    </row>
    <row r="11" spans="1:23" ht="15.75" customHeight="1" x14ac:dyDescent="0.25">
      <c r="F11" s="280" t="str">
        <f>IF(ISNUMBER($D11),(SUBTOTAL(3,$D$2:$D11)-0.5)/COUNTA(_xlfn.ANCHORARRAY($D$2)),"")</f>
        <v/>
      </c>
      <c r="G11" s="279" t="str">
        <f t="shared" si="0"/>
        <v/>
      </c>
      <c r="H11" s="279" t="str">
        <f t="shared" si="1"/>
        <v/>
      </c>
      <c r="Q11" s="280" t="str">
        <f>IF(ISNUMBER($O11),(SUBTOTAL(3,$O$2:$O11)-0.5)/COUNTA(_xlfn.ANCHORARRAY($O$2)),"")</f>
        <v/>
      </c>
      <c r="R11" s="279" t="str">
        <f t="shared" si="3"/>
        <v/>
      </c>
      <c r="S11" s="279" t="str">
        <f t="shared" si="2"/>
        <v/>
      </c>
    </row>
    <row r="12" spans="1:23" ht="15.75" customHeight="1" x14ac:dyDescent="0.25">
      <c r="F12" s="280" t="str">
        <f>IF(ISNUMBER($D12),(SUBTOTAL(3,$D$2:$D12)-0.5)/COUNTA(_xlfn.ANCHORARRAY($D$2)),"")</f>
        <v/>
      </c>
      <c r="G12" s="279" t="str">
        <f t="shared" si="0"/>
        <v/>
      </c>
      <c r="H12" s="279" t="str">
        <f t="shared" si="1"/>
        <v/>
      </c>
      <c r="Q12" s="280" t="str">
        <f>IF(ISNUMBER($O12),(SUBTOTAL(3,$O$2:$O12)-0.5)/COUNTA(_xlfn.ANCHORARRAY($O$2)),"")</f>
        <v/>
      </c>
      <c r="R12" s="279" t="str">
        <f t="shared" si="3"/>
        <v/>
      </c>
      <c r="S12" s="279" t="str">
        <f t="shared" si="2"/>
        <v/>
      </c>
    </row>
    <row r="13" spans="1:23" ht="15.75" customHeight="1" x14ac:dyDescent="0.25">
      <c r="F13" s="280" t="str">
        <f>IF(ISNUMBER($D13),(SUBTOTAL(3,$D$2:$D13)-0.5)/COUNTA(_xlfn.ANCHORARRAY($D$2)),"")</f>
        <v/>
      </c>
      <c r="G13" s="279" t="str">
        <f t="shared" si="0"/>
        <v/>
      </c>
      <c r="H13" s="279" t="str">
        <f t="shared" si="1"/>
        <v/>
      </c>
      <c r="Q13" s="280" t="str">
        <f>IF(ISNUMBER($O13),(SUBTOTAL(3,$O$2:$O13)-0.5)/COUNTA(_xlfn.ANCHORARRAY($O$2)),"")</f>
        <v/>
      </c>
      <c r="R13" s="279" t="str">
        <f t="shared" si="3"/>
        <v/>
      </c>
      <c r="S13" s="279" t="str">
        <f t="shared" si="2"/>
        <v/>
      </c>
    </row>
    <row r="14" spans="1:23" ht="15.75" customHeight="1" x14ac:dyDescent="0.25">
      <c r="F14" s="280" t="str">
        <f>IF(ISNUMBER($D14),(SUBTOTAL(3,$D$2:$D14)-0.5)/COUNTA(_xlfn.ANCHORARRAY($D$2)),"")</f>
        <v/>
      </c>
      <c r="G14" s="279" t="str">
        <f t="shared" si="0"/>
        <v/>
      </c>
      <c r="H14" s="279" t="str">
        <f t="shared" si="1"/>
        <v/>
      </c>
      <c r="Q14" s="280" t="str">
        <f>IF(ISNUMBER($O14),(SUBTOTAL(3,$O$2:$O14)-0.5)/COUNTA(_xlfn.ANCHORARRAY($O$2)),"")</f>
        <v/>
      </c>
      <c r="R14" s="279" t="str">
        <f t="shared" si="3"/>
        <v/>
      </c>
      <c r="S14" s="279" t="str">
        <f t="shared" si="2"/>
        <v/>
      </c>
    </row>
    <row r="15" spans="1:23" ht="15.75" customHeight="1" x14ac:dyDescent="0.25">
      <c r="F15" s="280" t="str">
        <f>IF(ISNUMBER($D15),(SUBTOTAL(3,$D$2:$D15)-0.5)/COUNTA(_xlfn.ANCHORARRAY($D$2)),"")</f>
        <v/>
      </c>
      <c r="G15" s="279" t="str">
        <f t="shared" si="0"/>
        <v/>
      </c>
      <c r="H15" s="279" t="str">
        <f t="shared" si="1"/>
        <v/>
      </c>
      <c r="Q15" s="280" t="str">
        <f>IF(ISNUMBER($O15),(SUBTOTAL(3,$O$2:$O15)-0.5)/COUNTA(_xlfn.ANCHORARRAY($O$2)),"")</f>
        <v/>
      </c>
      <c r="R15" s="279" t="str">
        <f t="shared" si="3"/>
        <v/>
      </c>
      <c r="S15" s="279" t="str">
        <f t="shared" si="2"/>
        <v/>
      </c>
    </row>
    <row r="16" spans="1:23" ht="15.75" customHeight="1" x14ac:dyDescent="0.25">
      <c r="F16" s="280" t="str">
        <f>IF(ISNUMBER($D16),(SUBTOTAL(3,$D$2:$D16)-0.5)/COUNTA(_xlfn.ANCHORARRAY($D$2)),"")</f>
        <v/>
      </c>
      <c r="G16" s="279" t="str">
        <f t="shared" si="0"/>
        <v/>
      </c>
      <c r="H16" s="279" t="str">
        <f t="shared" si="1"/>
        <v/>
      </c>
      <c r="Q16" s="280" t="str">
        <f>IF(ISNUMBER($O16),(SUBTOTAL(3,$O$2:$O16)-0.5)/COUNTA(_xlfn.ANCHORARRAY($O$2)),"")</f>
        <v/>
      </c>
      <c r="R16" s="279" t="str">
        <f t="shared" si="3"/>
        <v/>
      </c>
      <c r="S16" s="279" t="str">
        <f t="shared" si="2"/>
        <v/>
      </c>
    </row>
    <row r="17" spans="6:19" ht="15.75" customHeight="1" x14ac:dyDescent="0.25">
      <c r="F17" s="280" t="str">
        <f>IF(ISNUMBER($D17),(SUBTOTAL(3,$D$2:$D17)-0.5)/COUNTA(_xlfn.ANCHORARRAY($D$2)),"")</f>
        <v/>
      </c>
      <c r="G17" s="279" t="str">
        <f t="shared" si="0"/>
        <v/>
      </c>
      <c r="H17" s="279" t="str">
        <f t="shared" si="1"/>
        <v/>
      </c>
      <c r="Q17" s="280" t="str">
        <f>IF(ISNUMBER($O17),(SUBTOTAL(3,$O$2:$O17)-0.5)/COUNTA(_xlfn.ANCHORARRAY($O$2)),"")</f>
        <v/>
      </c>
      <c r="R17" s="279" t="str">
        <f t="shared" si="3"/>
        <v/>
      </c>
      <c r="S17" s="279" t="str">
        <f t="shared" si="2"/>
        <v/>
      </c>
    </row>
    <row r="18" spans="6:19" ht="15.75" customHeight="1" x14ac:dyDescent="0.25">
      <c r="F18" s="280" t="str">
        <f>IF(ISNUMBER($D18),(SUBTOTAL(3,$D$2:$D18)-0.5)/COUNTA(_xlfn.ANCHORARRAY($D$2)),"")</f>
        <v/>
      </c>
      <c r="G18" s="279" t="str">
        <f t="shared" si="0"/>
        <v/>
      </c>
      <c r="H18" s="279" t="str">
        <f t="shared" si="1"/>
        <v/>
      </c>
      <c r="Q18" s="280" t="str">
        <f>IF(ISNUMBER($O18),(SUBTOTAL(3,$O$2:$O18)-0.5)/COUNTA(_xlfn.ANCHORARRAY($O$2)),"")</f>
        <v/>
      </c>
      <c r="R18" s="279" t="str">
        <f t="shared" si="3"/>
        <v/>
      </c>
      <c r="S18" s="279" t="str">
        <f t="shared" si="2"/>
        <v/>
      </c>
    </row>
    <row r="19" spans="6:19" ht="15.75" customHeight="1" x14ac:dyDescent="0.25">
      <c r="F19" s="280" t="str">
        <f>IF(ISNUMBER($D19),(SUBTOTAL(3,$D$2:$D19)-0.5)/COUNTA(_xlfn.ANCHORARRAY($D$2)),"")</f>
        <v/>
      </c>
      <c r="G19" s="279" t="str">
        <f t="shared" si="0"/>
        <v/>
      </c>
      <c r="H19" s="279" t="str">
        <f t="shared" si="1"/>
        <v/>
      </c>
      <c r="Q19" s="280" t="str">
        <f>IF(ISNUMBER($O19),(SUBTOTAL(3,$O$2:$O19)-0.5)/COUNTA(_xlfn.ANCHORARRAY($O$2)),"")</f>
        <v/>
      </c>
      <c r="R19" s="279" t="str">
        <f t="shared" si="3"/>
        <v/>
      </c>
      <c r="S19" s="279" t="str">
        <f t="shared" si="2"/>
        <v/>
      </c>
    </row>
    <row r="20" spans="6:19" ht="15.75" customHeight="1" x14ac:dyDescent="0.25">
      <c r="F20" s="280" t="str">
        <f>IF(ISNUMBER($D20),(SUBTOTAL(3,$D$2:$D20)-0.5)/COUNTA(_xlfn.ANCHORARRAY($D$2)),"")</f>
        <v/>
      </c>
      <c r="G20" s="279" t="str">
        <f t="shared" si="0"/>
        <v/>
      </c>
      <c r="H20" s="279" t="str">
        <f t="shared" si="1"/>
        <v/>
      </c>
      <c r="Q20" s="280" t="str">
        <f>IF(ISNUMBER($O20),(SUBTOTAL(3,$O$2:$O20)-0.5)/COUNTA(_xlfn.ANCHORARRAY($O$2)),"")</f>
        <v/>
      </c>
      <c r="R20" s="279" t="str">
        <f t="shared" si="3"/>
        <v/>
      </c>
      <c r="S20" s="279" t="str">
        <f t="shared" si="2"/>
        <v/>
      </c>
    </row>
    <row r="21" spans="6:19" ht="15.75" customHeight="1" x14ac:dyDescent="0.25">
      <c r="F21" s="280" t="str">
        <f>IF(ISNUMBER($D21),(SUBTOTAL(3,$D$2:$D21)-0.5)/COUNTA(_xlfn.ANCHORARRAY($D$2)),"")</f>
        <v/>
      </c>
      <c r="G21" s="279" t="str">
        <f t="shared" si="0"/>
        <v/>
      </c>
      <c r="H21" s="279" t="str">
        <f t="shared" si="1"/>
        <v/>
      </c>
      <c r="Q21" s="280" t="str">
        <f>IF(ISNUMBER($O21),(SUBTOTAL(3,$O$2:$O21)-0.5)/COUNTA(_xlfn.ANCHORARRAY($O$2)),"")</f>
        <v/>
      </c>
      <c r="R21" s="279" t="str">
        <f t="shared" si="3"/>
        <v/>
      </c>
      <c r="S21" s="279" t="str">
        <f t="shared" si="2"/>
        <v/>
      </c>
    </row>
    <row r="22" spans="6:19" ht="15.75" customHeight="1" x14ac:dyDescent="0.25">
      <c r="F22" s="280" t="str">
        <f>IF(ISNUMBER($D22),(SUBTOTAL(3,$D$2:$D22)-0.5)/COUNTA(_xlfn.ANCHORARRAY($D$2)),"")</f>
        <v/>
      </c>
      <c r="G22" s="279" t="str">
        <f t="shared" si="0"/>
        <v/>
      </c>
      <c r="H22" s="279" t="str">
        <f t="shared" si="1"/>
        <v/>
      </c>
      <c r="Q22" s="280" t="str">
        <f>IF(ISNUMBER($O22),(SUBTOTAL(3,$O$2:$O22)-0.5)/COUNTA(_xlfn.ANCHORARRAY($O$2)),"")</f>
        <v/>
      </c>
      <c r="R22" s="279" t="str">
        <f t="shared" si="3"/>
        <v/>
      </c>
      <c r="S22" s="279" t="str">
        <f t="shared" si="2"/>
        <v/>
      </c>
    </row>
    <row r="23" spans="6:19" ht="15.75" customHeight="1" x14ac:dyDescent="0.25">
      <c r="F23" s="280" t="str">
        <f>IF(ISNUMBER($D23),(SUBTOTAL(3,$D$2:$D23)-0.5)/COUNTA(_xlfn.ANCHORARRAY($D$2)),"")</f>
        <v/>
      </c>
      <c r="G23" s="279" t="str">
        <f t="shared" si="0"/>
        <v/>
      </c>
      <c r="H23" s="279" t="str">
        <f t="shared" si="1"/>
        <v/>
      </c>
      <c r="Q23" s="280" t="str">
        <f>IF(ISNUMBER($O23),(SUBTOTAL(3,$O$2:$O23)-0.5)/COUNTA(_xlfn.ANCHORARRAY($O$2)),"")</f>
        <v/>
      </c>
      <c r="R23" s="279" t="str">
        <f t="shared" si="3"/>
        <v/>
      </c>
      <c r="S23" s="279" t="str">
        <f t="shared" si="2"/>
        <v/>
      </c>
    </row>
    <row r="24" spans="6:19" ht="15.75" customHeight="1" x14ac:dyDescent="0.25">
      <c r="F24" s="280" t="str">
        <f>IF(ISNUMBER($D24),(SUBTOTAL(3,$D$2:$D24)-0.5)/COUNTA(_xlfn.ANCHORARRAY($D$2)),"")</f>
        <v/>
      </c>
      <c r="G24" s="279" t="str">
        <f t="shared" si="0"/>
        <v/>
      </c>
      <c r="H24" s="279" t="str">
        <f t="shared" si="1"/>
        <v/>
      </c>
      <c r="Q24" s="280" t="str">
        <f>IF(ISNUMBER($O24),(SUBTOTAL(3,$O$2:$O24)-0.5)/COUNTA(_xlfn.ANCHORARRAY($O$2)),"")</f>
        <v/>
      </c>
      <c r="R24" s="279" t="str">
        <f t="shared" si="3"/>
        <v/>
      </c>
      <c r="S24" s="279" t="str">
        <f t="shared" si="2"/>
        <v/>
      </c>
    </row>
    <row r="25" spans="6:19" ht="15.75" customHeight="1" x14ac:dyDescent="0.25">
      <c r="F25" s="280" t="str">
        <f>IF(ISNUMBER($D25),(SUBTOTAL(3,$D$2:$D25)-0.5)/COUNTA(_xlfn.ANCHORARRAY($D$2)),"")</f>
        <v/>
      </c>
      <c r="G25" s="279" t="str">
        <f t="shared" si="0"/>
        <v/>
      </c>
      <c r="H25" s="279" t="str">
        <f t="shared" si="1"/>
        <v/>
      </c>
      <c r="Q25" s="280" t="str">
        <f>IF(ISNUMBER($O25),(SUBTOTAL(3,$O$2:$O25)-0.5)/COUNTA(_xlfn.ANCHORARRAY($O$2)),"")</f>
        <v/>
      </c>
      <c r="R25" s="279" t="str">
        <f t="shared" si="3"/>
        <v/>
      </c>
      <c r="S25" s="279" t="str">
        <f t="shared" si="2"/>
        <v/>
      </c>
    </row>
    <row r="26" spans="6:19" ht="15.75" customHeight="1" x14ac:dyDescent="0.25">
      <c r="F26" s="280" t="str">
        <f>IF(ISNUMBER($D26),(SUBTOTAL(3,$D$2:$D26)-0.5)/COUNTA(_xlfn.ANCHORARRAY($D$2)),"")</f>
        <v/>
      </c>
      <c r="G26" s="279" t="str">
        <f t="shared" si="0"/>
        <v/>
      </c>
      <c r="H26" s="279" t="str">
        <f t="shared" si="1"/>
        <v/>
      </c>
      <c r="Q26" s="280" t="str">
        <f>IF(ISNUMBER($O26),(SUBTOTAL(3,$O$2:$O26)-0.5)/COUNTA(_xlfn.ANCHORARRAY($O$2)),"")</f>
        <v/>
      </c>
      <c r="R26" s="279" t="str">
        <f t="shared" si="3"/>
        <v/>
      </c>
      <c r="S26" s="279" t="str">
        <f t="shared" si="2"/>
        <v/>
      </c>
    </row>
    <row r="27" spans="6:19" ht="15.75" customHeight="1" x14ac:dyDescent="0.25">
      <c r="F27" s="280" t="str">
        <f>IF(ISNUMBER($D27),(SUBTOTAL(3,$D$2:$D27)-0.5)/COUNTA(_xlfn.ANCHORARRAY($D$2)),"")</f>
        <v/>
      </c>
      <c r="G27" s="279" t="str">
        <f t="shared" si="0"/>
        <v/>
      </c>
      <c r="H27" s="279" t="str">
        <f t="shared" si="1"/>
        <v/>
      </c>
      <c r="Q27" s="280" t="str">
        <f>IF(ISNUMBER($O27),(SUBTOTAL(3,$O$2:$O27)-0.5)/COUNTA(_xlfn.ANCHORARRAY($O$2)),"")</f>
        <v/>
      </c>
      <c r="R27" s="279" t="str">
        <f t="shared" si="3"/>
        <v/>
      </c>
      <c r="S27" s="279" t="str">
        <f t="shared" si="2"/>
        <v/>
      </c>
    </row>
    <row r="28" spans="6:19" ht="15.75" customHeight="1" x14ac:dyDescent="0.25">
      <c r="F28" s="280" t="str">
        <f>IF(ISNUMBER($D28),(SUBTOTAL(3,$D$2:$D28)-0.5)/COUNTA(_xlfn.ANCHORARRAY($D$2)),"")</f>
        <v/>
      </c>
      <c r="G28" s="279" t="str">
        <f t="shared" si="0"/>
        <v/>
      </c>
      <c r="H28" s="279" t="str">
        <f t="shared" si="1"/>
        <v/>
      </c>
      <c r="Q28" s="280" t="str">
        <f>IF(ISNUMBER($O28),(SUBTOTAL(3,$O$2:$O28)-0.5)/COUNTA(_xlfn.ANCHORARRAY($O$2)),"")</f>
        <v/>
      </c>
      <c r="R28" s="279" t="str">
        <f t="shared" si="3"/>
        <v/>
      </c>
      <c r="S28" s="279" t="str">
        <f t="shared" si="2"/>
        <v/>
      </c>
    </row>
    <row r="29" spans="6:19" ht="15.75" customHeight="1" x14ac:dyDescent="0.25">
      <c r="F29" s="280" t="str">
        <f>IF(ISNUMBER($D29),(SUBTOTAL(3,$D$2:$D29)-0.5)/COUNTA(_xlfn.ANCHORARRAY($D$2)),"")</f>
        <v/>
      </c>
      <c r="G29" s="279" t="str">
        <f t="shared" si="0"/>
        <v/>
      </c>
      <c r="H29" s="279" t="str">
        <f t="shared" si="1"/>
        <v/>
      </c>
      <c r="Q29" s="280" t="str">
        <f>IF(ISNUMBER($O29),(SUBTOTAL(3,$O$2:$O29)-0.5)/COUNTA(_xlfn.ANCHORARRAY($O$2)),"")</f>
        <v/>
      </c>
      <c r="R29" s="279" t="str">
        <f t="shared" si="3"/>
        <v/>
      </c>
      <c r="S29" s="279" t="str">
        <f t="shared" si="2"/>
        <v/>
      </c>
    </row>
    <row r="30" spans="6:19" ht="15.75" customHeight="1" x14ac:dyDescent="0.25">
      <c r="F30" s="280" t="str">
        <f>IF(ISNUMBER($D30),(SUBTOTAL(3,$D$2:$D30)-0.5)/COUNTA(_xlfn.ANCHORARRAY($D$2)),"")</f>
        <v/>
      </c>
      <c r="G30" s="279" t="str">
        <f t="shared" si="0"/>
        <v/>
      </c>
      <c r="H30" s="279" t="str">
        <f t="shared" si="1"/>
        <v/>
      </c>
      <c r="Q30" s="280" t="str">
        <f>IF(ISNUMBER($O30),(SUBTOTAL(3,$O$2:$O30)-0.5)/COUNTA(_xlfn.ANCHORARRAY($O$2)),"")</f>
        <v/>
      </c>
      <c r="R30" s="279" t="str">
        <f t="shared" si="3"/>
        <v/>
      </c>
      <c r="S30" s="279" t="str">
        <f t="shared" si="2"/>
        <v/>
      </c>
    </row>
    <row r="31" spans="6:19" ht="15.75" customHeight="1" x14ac:dyDescent="0.25">
      <c r="F31" s="280" t="str">
        <f>IF(ISNUMBER($D31),(SUBTOTAL(3,$D$2:$D31)-0.5)/COUNTA(_xlfn.ANCHORARRAY($D$2)),"")</f>
        <v/>
      </c>
      <c r="G31" s="279" t="str">
        <f t="shared" si="0"/>
        <v/>
      </c>
      <c r="H31" s="279" t="str">
        <f t="shared" si="1"/>
        <v/>
      </c>
      <c r="Q31" s="280" t="str">
        <f>IF(ISNUMBER($O31),(SUBTOTAL(3,$O$2:$O31)-0.5)/COUNTA(_xlfn.ANCHORARRAY($O$2)),"")</f>
        <v/>
      </c>
      <c r="R31" s="279" t="str">
        <f t="shared" si="3"/>
        <v/>
      </c>
      <c r="S31" s="279" t="str">
        <f t="shared" si="2"/>
        <v/>
      </c>
    </row>
    <row r="32" spans="6:19" ht="15.75" customHeight="1" x14ac:dyDescent="0.25">
      <c r="F32" s="280" t="str">
        <f>IF(ISNUMBER($D32),(SUBTOTAL(3,$D$2:$D32)-0.5)/COUNTA(_xlfn.ANCHORARRAY($D$2)),"")</f>
        <v/>
      </c>
      <c r="G32" s="279" t="str">
        <f t="shared" si="0"/>
        <v/>
      </c>
      <c r="H32" s="279" t="str">
        <f t="shared" si="1"/>
        <v/>
      </c>
      <c r="Q32" s="280" t="str">
        <f>IF(ISNUMBER($O32),(SUBTOTAL(3,$O$2:$O32)-0.5)/COUNTA(_xlfn.ANCHORARRAY($O$2)),"")</f>
        <v/>
      </c>
      <c r="R32" s="279" t="str">
        <f t="shared" si="3"/>
        <v/>
      </c>
      <c r="S32" s="279" t="str">
        <f t="shared" si="2"/>
        <v/>
      </c>
    </row>
    <row r="33" spans="6:19" ht="15.75" customHeight="1" x14ac:dyDescent="0.25">
      <c r="F33" s="280" t="str">
        <f>IF(ISNUMBER($D33),(SUBTOTAL(3,$D$2:$D33)-0.5)/COUNTA(_xlfn.ANCHORARRAY($D$2)),"")</f>
        <v/>
      </c>
      <c r="G33" s="279" t="str">
        <f t="shared" si="0"/>
        <v/>
      </c>
      <c r="H33" s="279" t="str">
        <f t="shared" si="1"/>
        <v/>
      </c>
      <c r="Q33" s="280" t="str">
        <f>IF(ISNUMBER($O33),(SUBTOTAL(3,$O$2:$O33)-0.5)/COUNTA(_xlfn.ANCHORARRAY($O$2)),"")</f>
        <v/>
      </c>
      <c r="R33" s="279" t="str">
        <f t="shared" si="3"/>
        <v/>
      </c>
      <c r="S33" s="279" t="str">
        <f t="shared" si="2"/>
        <v/>
      </c>
    </row>
    <row r="34" spans="6:19" ht="15.75" customHeight="1" x14ac:dyDescent="0.25">
      <c r="F34" s="280" t="str">
        <f>IF(ISNUMBER($D34),(SUBTOTAL(3,$D$2:$D34)-0.5)/COUNTA(_xlfn.ANCHORARRAY($D$2)),"")</f>
        <v/>
      </c>
      <c r="G34" s="279" t="str">
        <f t="shared" si="0"/>
        <v/>
      </c>
      <c r="H34" s="279" t="str">
        <f t="shared" si="1"/>
        <v/>
      </c>
      <c r="Q34" s="280" t="str">
        <f>IF(ISNUMBER($O34),(SUBTOTAL(3,$O$2:$O34)-0.5)/COUNTA(_xlfn.ANCHORARRAY($O$2)),"")</f>
        <v/>
      </c>
      <c r="R34" s="279" t="str">
        <f t="shared" si="3"/>
        <v/>
      </c>
      <c r="S34" s="279" t="str">
        <f t="shared" si="2"/>
        <v/>
      </c>
    </row>
    <row r="35" spans="6:19" ht="15.75" customHeight="1" x14ac:dyDescent="0.25">
      <c r="F35" s="280" t="str">
        <f>IF(ISNUMBER($D35),(SUBTOTAL(3,$D$2:$D35)-0.5)/COUNTA(_xlfn.ANCHORARRAY($D$2)),"")</f>
        <v/>
      </c>
      <c r="G35" s="279" t="str">
        <f t="shared" si="0"/>
        <v/>
      </c>
      <c r="H35" s="279" t="str">
        <f t="shared" si="1"/>
        <v/>
      </c>
      <c r="Q35" s="280" t="str">
        <f>IF(ISNUMBER($O35),(SUBTOTAL(3,$O$2:$O35)-0.5)/COUNTA(_xlfn.ANCHORARRAY($O$2)),"")</f>
        <v/>
      </c>
      <c r="R35" s="279" t="str">
        <f t="shared" si="3"/>
        <v/>
      </c>
      <c r="S35" s="279" t="str">
        <f t="shared" si="2"/>
        <v/>
      </c>
    </row>
    <row r="36" spans="6:19" ht="15.75" customHeight="1" x14ac:dyDescent="0.25">
      <c r="F36" s="280" t="str">
        <f>IF(ISNUMBER($D36),(SUBTOTAL(3,$D$2:$D36)-0.5)/COUNTA(_xlfn.ANCHORARRAY($D$2)),"")</f>
        <v/>
      </c>
      <c r="G36" s="279" t="str">
        <f t="shared" si="0"/>
        <v/>
      </c>
      <c r="H36" s="279" t="str">
        <f t="shared" si="1"/>
        <v/>
      </c>
      <c r="Q36" s="280" t="str">
        <f>IF(ISNUMBER($O36),(SUBTOTAL(3,$O$2:$O36)-0.5)/COUNTA(_xlfn.ANCHORARRAY($O$2)),"")</f>
        <v/>
      </c>
      <c r="R36" s="279" t="str">
        <f t="shared" si="3"/>
        <v/>
      </c>
      <c r="S36" s="279" t="str">
        <f t="shared" si="2"/>
        <v/>
      </c>
    </row>
    <row r="37" spans="6:19" ht="15.75" customHeight="1" x14ac:dyDescent="0.25">
      <c r="F37" s="280" t="str">
        <f>IF(ISNUMBER($D37),(SUBTOTAL(3,$D$2:$D37)-0.5)/COUNTA(_xlfn.ANCHORARRAY($D$2)),"")</f>
        <v/>
      </c>
      <c r="G37" s="279" t="str">
        <f t="shared" si="0"/>
        <v/>
      </c>
      <c r="H37" s="279" t="str">
        <f t="shared" si="1"/>
        <v/>
      </c>
      <c r="Q37" s="280" t="str">
        <f>IF(ISNUMBER($O37),(SUBTOTAL(3,$O$2:$O37)-0.5)/COUNTA(_xlfn.ANCHORARRAY($O$2)),"")</f>
        <v/>
      </c>
      <c r="R37" s="279" t="str">
        <f t="shared" si="3"/>
        <v/>
      </c>
      <c r="S37" s="279" t="str">
        <f t="shared" si="2"/>
        <v/>
      </c>
    </row>
    <row r="38" spans="6:19" ht="15.75" customHeight="1" x14ac:dyDescent="0.25">
      <c r="F38" s="280" t="str">
        <f>IF(ISNUMBER($D38),(SUBTOTAL(3,$D$2:$D38)-0.5)/COUNTA(_xlfn.ANCHORARRAY($D$2)),"")</f>
        <v/>
      </c>
      <c r="G38" s="279" t="str">
        <f t="shared" si="0"/>
        <v/>
      </c>
      <c r="H38" s="279" t="str">
        <f t="shared" si="1"/>
        <v/>
      </c>
      <c r="Q38" s="280" t="str">
        <f>IF(ISNUMBER($O38),(SUBTOTAL(3,$O$2:$O38)-0.5)/COUNTA(_xlfn.ANCHORARRAY($O$2)),"")</f>
        <v/>
      </c>
      <c r="R38" s="279" t="str">
        <f t="shared" si="3"/>
        <v/>
      </c>
      <c r="S38" s="279" t="str">
        <f t="shared" si="2"/>
        <v/>
      </c>
    </row>
    <row r="39" spans="6:19" ht="15.75" customHeight="1" x14ac:dyDescent="0.25">
      <c r="F39" s="280" t="str">
        <f>IF(ISNUMBER($D39),(SUBTOTAL(3,$D$2:$D39)-0.5)/COUNTA(_xlfn.ANCHORARRAY($D$2)),"")</f>
        <v/>
      </c>
      <c r="G39" s="279" t="str">
        <f t="shared" si="0"/>
        <v/>
      </c>
      <c r="H39" s="279" t="str">
        <f t="shared" si="1"/>
        <v/>
      </c>
      <c r="Q39" s="280" t="str">
        <f>IF(ISNUMBER($O39),(SUBTOTAL(3,$O$2:$O39)-0.5)/COUNTA(_xlfn.ANCHORARRAY($O$2)),"")</f>
        <v/>
      </c>
      <c r="R39" s="279" t="str">
        <f t="shared" si="3"/>
        <v/>
      </c>
      <c r="S39" s="279" t="str">
        <f t="shared" si="2"/>
        <v/>
      </c>
    </row>
    <row r="40" spans="6:19" ht="15.75" customHeight="1" x14ac:dyDescent="0.25">
      <c r="F40" s="280" t="str">
        <f>IF(ISNUMBER($D40),(SUBTOTAL(3,$D$2:$D40)-0.5)/COUNTA(_xlfn.ANCHORARRAY($D$2)),"")</f>
        <v/>
      </c>
      <c r="G40" s="279" t="str">
        <f t="shared" si="0"/>
        <v/>
      </c>
      <c r="H40" s="279" t="str">
        <f t="shared" si="1"/>
        <v/>
      </c>
      <c r="Q40" s="280" t="str">
        <f>IF(ISNUMBER($O40),(SUBTOTAL(3,$O$2:$O40)-0.5)/COUNTA(_xlfn.ANCHORARRAY($O$2)),"")</f>
        <v/>
      </c>
      <c r="R40" s="279" t="str">
        <f t="shared" si="3"/>
        <v/>
      </c>
      <c r="S40" s="279" t="str">
        <f t="shared" si="2"/>
        <v/>
      </c>
    </row>
    <row r="41" spans="6:19" ht="15.75" customHeight="1" x14ac:dyDescent="0.25">
      <c r="F41" s="280" t="str">
        <f>IF(ISNUMBER($D41),(SUBTOTAL(3,$D$2:$D41)-0.5)/COUNTA(_xlfn.ANCHORARRAY($D$2)),"")</f>
        <v/>
      </c>
      <c r="G41" s="279" t="str">
        <f t="shared" si="0"/>
        <v/>
      </c>
      <c r="H41" s="279" t="str">
        <f t="shared" si="1"/>
        <v/>
      </c>
      <c r="Q41" s="280" t="str">
        <f>IF(ISNUMBER($O41),(SUBTOTAL(3,$O$2:$O41)-0.5)/COUNTA(_xlfn.ANCHORARRAY($O$2)),"")</f>
        <v/>
      </c>
      <c r="R41" s="279" t="str">
        <f t="shared" si="3"/>
        <v/>
      </c>
      <c r="S41" s="279" t="str">
        <f t="shared" si="2"/>
        <v/>
      </c>
    </row>
    <row r="42" spans="6:19" ht="15.75" customHeight="1" x14ac:dyDescent="0.25">
      <c r="F42" s="280" t="str">
        <f>IF(ISNUMBER($D42),(SUBTOTAL(3,$D$2:$D42)-0.5)/COUNTA(_xlfn.ANCHORARRAY($D$2)),"")</f>
        <v/>
      </c>
      <c r="G42" s="279" t="str">
        <f t="shared" si="0"/>
        <v/>
      </c>
      <c r="H42" s="279" t="str">
        <f t="shared" si="1"/>
        <v/>
      </c>
      <c r="Q42" s="280" t="str">
        <f>IF(ISNUMBER($O42),(SUBTOTAL(3,$O$2:$O42)-0.5)/COUNTA(_xlfn.ANCHORARRAY($O$2)),"")</f>
        <v/>
      </c>
      <c r="R42" s="279" t="str">
        <f t="shared" si="3"/>
        <v/>
      </c>
      <c r="S42" s="279" t="str">
        <f t="shared" si="2"/>
        <v/>
      </c>
    </row>
    <row r="43" spans="6:19" ht="15.75" customHeight="1" x14ac:dyDescent="0.25">
      <c r="F43" s="280" t="str">
        <f>IF(ISNUMBER($D43),(SUBTOTAL(3,$D$2:$D43)-0.5)/COUNTA(_xlfn.ANCHORARRAY($D$2)),"")</f>
        <v/>
      </c>
      <c r="G43" s="279" t="str">
        <f t="shared" si="0"/>
        <v/>
      </c>
      <c r="H43" s="279" t="str">
        <f t="shared" si="1"/>
        <v/>
      </c>
      <c r="Q43" s="280" t="str">
        <f>IF(ISNUMBER($O43),(SUBTOTAL(3,$O$2:$O43)-0.5)/COUNTA(_xlfn.ANCHORARRAY($O$2)),"")</f>
        <v/>
      </c>
      <c r="R43" s="279" t="str">
        <f t="shared" si="3"/>
        <v/>
      </c>
      <c r="S43" s="279" t="str">
        <f t="shared" si="2"/>
        <v/>
      </c>
    </row>
    <row r="44" spans="6:19" ht="15.75" customHeight="1" x14ac:dyDescent="0.25">
      <c r="F44" s="280" t="str">
        <f>IF(ISNUMBER($D44),(SUBTOTAL(3,$D$2:$D44)-0.5)/COUNTA(_xlfn.ANCHORARRAY($D$2)),"")</f>
        <v/>
      </c>
      <c r="G44" s="279" t="str">
        <f t="shared" si="0"/>
        <v/>
      </c>
      <c r="H44" s="279" t="str">
        <f t="shared" si="1"/>
        <v/>
      </c>
      <c r="Q44" s="280" t="str">
        <f>IF(ISNUMBER($O44),(SUBTOTAL(3,$O$2:$O44)-0.5)/COUNTA(_xlfn.ANCHORARRAY($O$2)),"")</f>
        <v/>
      </c>
      <c r="R44" s="279" t="str">
        <f t="shared" si="3"/>
        <v/>
      </c>
      <c r="S44" s="279" t="str">
        <f t="shared" si="2"/>
        <v/>
      </c>
    </row>
    <row r="45" spans="6:19" ht="15.75" customHeight="1" x14ac:dyDescent="0.25">
      <c r="F45" s="280" t="str">
        <f>IF(ISNUMBER($D45),(SUBTOTAL(3,$D$2:$D45)-0.5)/COUNTA(_xlfn.ANCHORARRAY($D$2)),"")</f>
        <v/>
      </c>
      <c r="G45" s="279" t="str">
        <f t="shared" si="0"/>
        <v/>
      </c>
      <c r="H45" s="279" t="str">
        <f t="shared" si="1"/>
        <v/>
      </c>
      <c r="Q45" s="280" t="str">
        <f>IF(ISNUMBER($O45),(SUBTOTAL(3,$O$2:$O45)-0.5)/COUNTA(_xlfn.ANCHORARRAY($O$2)),"")</f>
        <v/>
      </c>
      <c r="R45" s="279" t="str">
        <f t="shared" si="3"/>
        <v/>
      </c>
      <c r="S45" s="279" t="str">
        <f t="shared" si="2"/>
        <v/>
      </c>
    </row>
    <row r="46" spans="6:19" ht="15.75" customHeight="1" x14ac:dyDescent="0.25">
      <c r="F46" s="280" t="str">
        <f>IF(ISNUMBER($D46),(SUBTOTAL(3,$D$2:$D46)-0.5)/COUNTA(_xlfn.ANCHORARRAY($D$2)),"")</f>
        <v/>
      </c>
      <c r="G46" s="279" t="str">
        <f t="shared" si="0"/>
        <v/>
      </c>
      <c r="H46" s="279" t="str">
        <f t="shared" si="1"/>
        <v/>
      </c>
      <c r="Q46" s="280" t="str">
        <f>IF(ISNUMBER($O46),(SUBTOTAL(3,$O$2:$O46)-0.5)/COUNTA(_xlfn.ANCHORARRAY($O$2)),"")</f>
        <v/>
      </c>
      <c r="R46" s="279" t="str">
        <f t="shared" si="3"/>
        <v/>
      </c>
      <c r="S46" s="279" t="str">
        <f t="shared" si="2"/>
        <v/>
      </c>
    </row>
    <row r="47" spans="6:19" ht="15.75" customHeight="1" x14ac:dyDescent="0.25">
      <c r="F47" s="280" t="str">
        <f>IF(ISNUMBER($D47),(SUBTOTAL(3,$D$2:$D47)-0.5)/COUNTA(_xlfn.ANCHORARRAY($D$2)),"")</f>
        <v/>
      </c>
      <c r="G47" s="279" t="str">
        <f t="shared" si="0"/>
        <v/>
      </c>
      <c r="H47" s="279" t="str">
        <f t="shared" si="1"/>
        <v/>
      </c>
      <c r="Q47" s="280" t="str">
        <f>IF(ISNUMBER($O47),(SUBTOTAL(3,$O$2:$O47)-0.5)/COUNTA(_xlfn.ANCHORARRAY($O$2)),"")</f>
        <v/>
      </c>
      <c r="R47" s="279" t="str">
        <f t="shared" si="3"/>
        <v/>
      </c>
      <c r="S47" s="279" t="str">
        <f t="shared" si="2"/>
        <v/>
      </c>
    </row>
    <row r="48" spans="6:19" ht="15.75" customHeight="1" x14ac:dyDescent="0.25">
      <c r="F48" s="280" t="str">
        <f>IF(ISNUMBER($D48),(SUBTOTAL(3,$D$2:$D48)-0.5)/COUNTA(_xlfn.ANCHORARRAY($D$2)),"")</f>
        <v/>
      </c>
      <c r="G48" s="279" t="str">
        <f t="shared" si="0"/>
        <v/>
      </c>
      <c r="H48" s="279" t="str">
        <f t="shared" si="1"/>
        <v/>
      </c>
      <c r="Q48" s="280" t="str">
        <f>IF(ISNUMBER($O48),(SUBTOTAL(3,$O$2:$O48)-0.5)/COUNTA(_xlfn.ANCHORARRAY($O$2)),"")</f>
        <v/>
      </c>
      <c r="R48" s="279" t="str">
        <f t="shared" si="3"/>
        <v/>
      </c>
      <c r="S48" s="279" t="str">
        <f t="shared" si="2"/>
        <v/>
      </c>
    </row>
    <row r="49" spans="6:19" ht="15.75" customHeight="1" x14ac:dyDescent="0.25">
      <c r="F49" s="280" t="str">
        <f>IF(ISNUMBER($D49),(SUBTOTAL(3,$D$2:$D49)-0.5)/COUNTA(_xlfn.ANCHORARRAY($D$2)),"")</f>
        <v/>
      </c>
      <c r="G49" s="279" t="str">
        <f t="shared" si="0"/>
        <v/>
      </c>
      <c r="H49" s="279" t="str">
        <f t="shared" si="1"/>
        <v/>
      </c>
      <c r="Q49" s="280" t="str">
        <f>IF(ISNUMBER($O49),(SUBTOTAL(3,$O$2:$O49)-0.5)/COUNTA(_xlfn.ANCHORARRAY($O$2)),"")</f>
        <v/>
      </c>
      <c r="R49" s="279" t="str">
        <f t="shared" si="3"/>
        <v/>
      </c>
      <c r="S49" s="279" t="str">
        <f t="shared" si="2"/>
        <v/>
      </c>
    </row>
    <row r="50" spans="6:19" ht="15.75" customHeight="1" x14ac:dyDescent="0.25">
      <c r="F50" s="280" t="str">
        <f>IF(ISNUMBER($D50),(SUBTOTAL(3,$D$2:$D50)-0.5)/COUNTA(_xlfn.ANCHORARRAY($D$2)),"")</f>
        <v/>
      </c>
      <c r="G50" s="279" t="str">
        <f t="shared" si="0"/>
        <v/>
      </c>
      <c r="H50" s="279" t="str">
        <f t="shared" si="1"/>
        <v/>
      </c>
      <c r="Q50" s="280" t="str">
        <f>IF(ISNUMBER($O50),(SUBTOTAL(3,$O$2:$O50)-0.5)/COUNTA(_xlfn.ANCHORARRAY($O$2)),"")</f>
        <v/>
      </c>
      <c r="R50" s="279" t="str">
        <f t="shared" si="3"/>
        <v/>
      </c>
      <c r="S50" s="279" t="str">
        <f t="shared" si="2"/>
        <v/>
      </c>
    </row>
    <row r="51" spans="6:19" ht="15.75" customHeight="1" x14ac:dyDescent="0.25">
      <c r="F51" s="280" t="str">
        <f>IF(ISNUMBER($D51),(SUBTOTAL(3,$D$2:$D51)-0.5)/COUNTA(_xlfn.ANCHORARRAY($D$2)),"")</f>
        <v/>
      </c>
      <c r="G51" s="279" t="str">
        <f t="shared" si="0"/>
        <v/>
      </c>
      <c r="H51" s="279" t="str">
        <f t="shared" si="1"/>
        <v/>
      </c>
      <c r="Q51" s="280" t="str">
        <f>IF(ISNUMBER($O51),(SUBTOTAL(3,$O$2:$O51)-0.5)/COUNTA(_xlfn.ANCHORARRAY($O$2)),"")</f>
        <v/>
      </c>
      <c r="R51" s="279" t="str">
        <f t="shared" si="3"/>
        <v/>
      </c>
      <c r="S51" s="279" t="str">
        <f t="shared" si="2"/>
        <v/>
      </c>
    </row>
    <row r="52" spans="6:19" ht="15.75" customHeight="1" x14ac:dyDescent="0.25">
      <c r="F52" s="280" t="str">
        <f>IF(ISNUMBER($D52),(SUBTOTAL(3,$D$2:$D52)-0.5)/COUNTA(_xlfn.ANCHORARRAY($D$2)),"")</f>
        <v/>
      </c>
      <c r="G52" s="279" t="str">
        <f t="shared" si="0"/>
        <v/>
      </c>
      <c r="H52" s="279" t="str">
        <f t="shared" si="1"/>
        <v/>
      </c>
      <c r="Q52" s="280" t="str">
        <f>IF(ISNUMBER($O52),(SUBTOTAL(3,$O$2:$O52)-0.5)/COUNTA(_xlfn.ANCHORARRAY($O$2)),"")</f>
        <v/>
      </c>
      <c r="R52" s="279" t="str">
        <f t="shared" si="3"/>
        <v/>
      </c>
      <c r="S52" s="279" t="str">
        <f t="shared" si="2"/>
        <v/>
      </c>
    </row>
    <row r="53" spans="6:19" ht="15.75" customHeight="1" x14ac:dyDescent="0.25">
      <c r="F53" s="280" t="str">
        <f>IF(ISNUMBER($D53),(SUBTOTAL(3,$D$2:$D53)-0.5)/COUNTA(_xlfn.ANCHORARRAY($D$2)),"")</f>
        <v/>
      </c>
      <c r="G53" s="279" t="str">
        <f t="shared" si="0"/>
        <v/>
      </c>
      <c r="H53" s="279" t="str">
        <f t="shared" si="1"/>
        <v/>
      </c>
      <c r="Q53" s="280" t="str">
        <f>IF(ISNUMBER($O53),(SUBTOTAL(3,$O$2:$O53)-0.5)/COUNTA(_xlfn.ANCHORARRAY($O$2)),"")</f>
        <v/>
      </c>
      <c r="R53" s="279" t="str">
        <f t="shared" si="3"/>
        <v/>
      </c>
      <c r="S53" s="279" t="str">
        <f t="shared" si="2"/>
        <v/>
      </c>
    </row>
    <row r="54" spans="6:19" ht="15.75" customHeight="1" x14ac:dyDescent="0.25">
      <c r="F54" s="280" t="str">
        <f>IF(ISNUMBER($D54),(SUBTOTAL(3,$D$2:$D54)-0.5)/COUNTA(_xlfn.ANCHORARRAY($D$2)),"")</f>
        <v/>
      </c>
      <c r="G54" s="279" t="str">
        <f t="shared" si="0"/>
        <v/>
      </c>
      <c r="H54" s="279" t="str">
        <f t="shared" si="1"/>
        <v/>
      </c>
      <c r="Q54" s="280" t="str">
        <f>IF(ISNUMBER($O54),(SUBTOTAL(3,$O$2:$O54)-0.5)/COUNTA(_xlfn.ANCHORARRAY($O$2)),"")</f>
        <v/>
      </c>
      <c r="R54" s="279" t="str">
        <f t="shared" si="3"/>
        <v/>
      </c>
      <c r="S54" s="279" t="str">
        <f t="shared" si="2"/>
        <v/>
      </c>
    </row>
    <row r="55" spans="6:19" ht="15.75" customHeight="1" x14ac:dyDescent="0.25">
      <c r="F55" s="280" t="str">
        <f>IF(ISNUMBER($D55),(SUBTOTAL(3,$D$2:$D55)-0.5)/COUNTA(_xlfn.ANCHORARRAY($D$2)),"")</f>
        <v/>
      </c>
      <c r="G55" s="279" t="str">
        <f t="shared" si="0"/>
        <v/>
      </c>
      <c r="H55" s="279" t="str">
        <f t="shared" si="1"/>
        <v/>
      </c>
      <c r="Q55" s="280" t="str">
        <f>IF(ISNUMBER($O55),(SUBTOTAL(3,$O$2:$O55)-0.5)/COUNTA(_xlfn.ANCHORARRAY($O$2)),"")</f>
        <v/>
      </c>
      <c r="R55" s="279" t="str">
        <f t="shared" si="3"/>
        <v/>
      </c>
      <c r="S55" s="279" t="str">
        <f t="shared" si="2"/>
        <v/>
      </c>
    </row>
    <row r="56" spans="6:19" ht="15.75" customHeight="1" x14ac:dyDescent="0.25">
      <c r="F56" s="280" t="str">
        <f>IF(ISNUMBER($D56),(SUBTOTAL(3,$D$2:$D56)-0.5)/COUNTA(_xlfn.ANCHORARRAY($D$2)),"")</f>
        <v/>
      </c>
      <c r="G56" s="279" t="str">
        <f t="shared" si="0"/>
        <v/>
      </c>
      <c r="H56" s="279" t="str">
        <f t="shared" si="1"/>
        <v/>
      </c>
      <c r="Q56" s="280" t="str">
        <f>IF(ISNUMBER($O56),(SUBTOTAL(3,$O$2:$O56)-0.5)/COUNTA(_xlfn.ANCHORARRAY($O$2)),"")</f>
        <v/>
      </c>
      <c r="R56" s="279" t="str">
        <f t="shared" si="3"/>
        <v/>
      </c>
      <c r="S56" s="279" t="str">
        <f t="shared" si="2"/>
        <v/>
      </c>
    </row>
    <row r="57" spans="6:19" ht="15.75" customHeight="1" x14ac:dyDescent="0.25">
      <c r="F57" s="280" t="str">
        <f>IF(ISNUMBER($D57),(SUBTOTAL(3,$D$2:$D57)-0.5)/COUNTA(_xlfn.ANCHORARRAY($D$2)),"")</f>
        <v/>
      </c>
      <c r="G57" s="279" t="str">
        <f t="shared" si="0"/>
        <v/>
      </c>
      <c r="H57" s="279" t="str">
        <f t="shared" si="1"/>
        <v/>
      </c>
      <c r="Q57" s="280" t="str">
        <f>IF(ISNUMBER($O57),(SUBTOTAL(3,$O$2:$O57)-0.5)/COUNTA(_xlfn.ANCHORARRAY($O$2)),"")</f>
        <v/>
      </c>
      <c r="R57" s="279" t="str">
        <f t="shared" si="3"/>
        <v/>
      </c>
      <c r="S57" s="279" t="str">
        <f t="shared" si="2"/>
        <v/>
      </c>
    </row>
    <row r="58" spans="6:19" ht="15.75" customHeight="1" x14ac:dyDescent="0.25">
      <c r="F58" s="280" t="str">
        <f>IF(ISNUMBER($D58),(SUBTOTAL(3,$D$2:$D58)-0.5)/COUNTA(_xlfn.ANCHORARRAY($D$2)),"")</f>
        <v/>
      </c>
      <c r="G58" s="279" t="str">
        <f t="shared" si="0"/>
        <v/>
      </c>
      <c r="H58" s="279" t="str">
        <f t="shared" si="1"/>
        <v/>
      </c>
      <c r="Q58" s="280" t="str">
        <f>IF(ISNUMBER($O58),(SUBTOTAL(3,$O$2:$O58)-0.5)/COUNTA(_xlfn.ANCHORARRAY($O$2)),"")</f>
        <v/>
      </c>
      <c r="R58" s="279" t="str">
        <f t="shared" si="3"/>
        <v/>
      </c>
      <c r="S58" s="279" t="str">
        <f t="shared" si="2"/>
        <v/>
      </c>
    </row>
    <row r="59" spans="6:19" ht="15.75" customHeight="1" x14ac:dyDescent="0.25">
      <c r="F59" s="280" t="str">
        <f>IF(ISNUMBER($D59),(SUBTOTAL(3,$D$2:$D59)-0.5)/COUNTA(_xlfn.ANCHORARRAY($D$2)),"")</f>
        <v/>
      </c>
      <c r="G59" s="279" t="str">
        <f t="shared" si="0"/>
        <v/>
      </c>
      <c r="H59" s="279" t="str">
        <f t="shared" si="1"/>
        <v/>
      </c>
      <c r="Q59" s="280" t="str">
        <f>IF(ISNUMBER($O59),(SUBTOTAL(3,$O$2:$O59)-0.5)/COUNTA(_xlfn.ANCHORARRAY($O$2)),"")</f>
        <v/>
      </c>
      <c r="R59" s="279" t="str">
        <f t="shared" si="3"/>
        <v/>
      </c>
      <c r="S59" s="279" t="str">
        <f t="shared" si="2"/>
        <v/>
      </c>
    </row>
    <row r="60" spans="6:19" ht="15.75" customHeight="1" x14ac:dyDescent="0.25">
      <c r="F60" s="280" t="str">
        <f>IF(ISNUMBER($D60),(SUBTOTAL(3,$D$2:$D60)-0.5)/COUNTA(_xlfn.ANCHORARRAY($D$2)),"")</f>
        <v/>
      </c>
      <c r="G60" s="279" t="str">
        <f t="shared" si="0"/>
        <v/>
      </c>
      <c r="H60" s="279" t="str">
        <f t="shared" si="1"/>
        <v/>
      </c>
      <c r="Q60" s="280" t="str">
        <f>IF(ISNUMBER($O60),(SUBTOTAL(3,$O$2:$O60)-0.5)/COUNTA(_xlfn.ANCHORARRAY($O$2)),"")</f>
        <v/>
      </c>
      <c r="R60" s="279" t="str">
        <f t="shared" si="3"/>
        <v/>
      </c>
      <c r="S60" s="279" t="str">
        <f t="shared" si="2"/>
        <v/>
      </c>
    </row>
    <row r="61" spans="6:19" ht="15.75" customHeight="1" x14ac:dyDescent="0.25">
      <c r="F61" s="280" t="str">
        <f>IF(ISNUMBER($D61),(SUBTOTAL(3,$D$2:$D61)-0.5)/COUNTA(_xlfn.ANCHORARRAY($D$2)),"")</f>
        <v/>
      </c>
      <c r="G61" s="279" t="str">
        <f t="shared" si="0"/>
        <v/>
      </c>
      <c r="H61" s="279" t="str">
        <f t="shared" si="1"/>
        <v/>
      </c>
      <c r="Q61" s="280" t="str">
        <f>IF(ISNUMBER($O61),(SUBTOTAL(3,$O$2:$O61)-0.5)/COUNTA(_xlfn.ANCHORARRAY($O$2)),"")</f>
        <v/>
      </c>
      <c r="R61" s="279" t="str">
        <f t="shared" si="3"/>
        <v/>
      </c>
      <c r="S61" s="279" t="str">
        <f t="shared" si="2"/>
        <v/>
      </c>
    </row>
    <row r="62" spans="6:19" ht="15.75" customHeight="1" x14ac:dyDescent="0.25">
      <c r="F62" s="280" t="str">
        <f>IF(ISNUMBER($D62),(SUBTOTAL(3,$D$2:$D62)-0.5)/COUNTA(_xlfn.ANCHORARRAY($D$2)),"")</f>
        <v/>
      </c>
      <c r="G62" s="279" t="str">
        <f t="shared" si="0"/>
        <v/>
      </c>
      <c r="H62" s="279" t="str">
        <f t="shared" si="1"/>
        <v/>
      </c>
      <c r="Q62" s="280" t="str">
        <f>IF(ISNUMBER($O62),(SUBTOTAL(3,$O$2:$O62)-0.5)/COUNTA(_xlfn.ANCHORARRAY($O$2)),"")</f>
        <v/>
      </c>
      <c r="R62" s="279" t="str">
        <f t="shared" si="3"/>
        <v/>
      </c>
      <c r="S62" s="279" t="str">
        <f t="shared" si="2"/>
        <v/>
      </c>
    </row>
    <row r="63" spans="6:19" ht="15.75" customHeight="1" x14ac:dyDescent="0.25">
      <c r="F63" s="280" t="str">
        <f>IF(ISNUMBER($D63),(SUBTOTAL(3,$D$2:$D63)-0.5)/COUNTA(_xlfn.ANCHORARRAY($D$2)),"")</f>
        <v/>
      </c>
      <c r="G63" s="279" t="str">
        <f t="shared" si="0"/>
        <v/>
      </c>
      <c r="H63" s="279" t="str">
        <f t="shared" si="1"/>
        <v/>
      </c>
      <c r="Q63" s="280" t="str">
        <f>IF(ISNUMBER($O63),(SUBTOTAL(3,$O$2:$O63)-0.5)/COUNTA(_xlfn.ANCHORARRAY($O$2)),"")</f>
        <v/>
      </c>
      <c r="R63" s="279" t="str">
        <f t="shared" si="3"/>
        <v/>
      </c>
      <c r="S63" s="279" t="str">
        <f t="shared" si="2"/>
        <v/>
      </c>
    </row>
    <row r="64" spans="6:19" ht="15.75" customHeight="1" x14ac:dyDescent="0.25">
      <c r="F64" s="280" t="str">
        <f>IF(ISNUMBER($D64),(SUBTOTAL(3,$D$2:$D64)-0.5)/COUNTA(_xlfn.ANCHORARRAY($D$2)),"")</f>
        <v/>
      </c>
      <c r="G64" s="279" t="str">
        <f t="shared" si="0"/>
        <v/>
      </c>
      <c r="H64" s="279" t="str">
        <f t="shared" si="1"/>
        <v/>
      </c>
      <c r="Q64" s="280" t="str">
        <f>IF(ISNUMBER($O64),(SUBTOTAL(3,$O$2:$O64)-0.5)/COUNTA(_xlfn.ANCHORARRAY($O$2)),"")</f>
        <v/>
      </c>
      <c r="R64" s="279" t="str">
        <f t="shared" si="3"/>
        <v/>
      </c>
      <c r="S64" s="279" t="str">
        <f t="shared" si="2"/>
        <v/>
      </c>
    </row>
    <row r="65" spans="6:19" ht="15.75" customHeight="1" x14ac:dyDescent="0.25">
      <c r="F65" s="280" t="str">
        <f>IF(ISNUMBER($D65),(SUBTOTAL(3,$D$2:$D65)-0.5)/COUNTA(_xlfn.ANCHORARRAY($D$2)),"")</f>
        <v/>
      </c>
      <c r="G65" s="279" t="str">
        <f t="shared" si="0"/>
        <v/>
      </c>
      <c r="H65" s="279" t="str">
        <f t="shared" si="1"/>
        <v/>
      </c>
      <c r="Q65" s="280" t="str">
        <f>IF(ISNUMBER($O65),(SUBTOTAL(3,$O$2:$O65)-0.5)/COUNTA(_xlfn.ANCHORARRAY($O$2)),"")</f>
        <v/>
      </c>
      <c r="R65" s="279" t="str">
        <f t="shared" si="3"/>
        <v/>
      </c>
      <c r="S65" s="279" t="str">
        <f t="shared" si="2"/>
        <v/>
      </c>
    </row>
    <row r="66" spans="6:19" ht="15.75" customHeight="1" x14ac:dyDescent="0.25">
      <c r="F66" s="280" t="str">
        <f>IF(ISNUMBER($D66),(SUBTOTAL(3,$D$2:$D66)-0.5)/COUNTA(_xlfn.ANCHORARRAY($D$2)),"")</f>
        <v/>
      </c>
      <c r="G66" s="279" t="str">
        <f t="shared" si="0"/>
        <v/>
      </c>
      <c r="H66" s="279" t="str">
        <f t="shared" si="1"/>
        <v/>
      </c>
      <c r="Q66" s="280" t="str">
        <f>IF(ISNUMBER($O66),(SUBTOTAL(3,$O$2:$O66)-0.5)/COUNTA(_xlfn.ANCHORARRAY($O$2)),"")</f>
        <v/>
      </c>
      <c r="R66" s="279" t="str">
        <f t="shared" si="3"/>
        <v/>
      </c>
      <c r="S66" s="279" t="str">
        <f t="shared" si="2"/>
        <v/>
      </c>
    </row>
    <row r="67" spans="6:19" ht="15.75" customHeight="1" x14ac:dyDescent="0.25">
      <c r="F67" s="280" t="str">
        <f>IF(ISNUMBER($D67),(SUBTOTAL(3,$D$2:$D67)-0.5)/COUNTA(_xlfn.ANCHORARRAY($D$2)),"")</f>
        <v/>
      </c>
      <c r="G67" s="279" t="str">
        <f t="shared" ref="G67:G130" si="4">IF(ISNUMBER($D67),_xlfn.NORM.S.INV($F67),"")</f>
        <v/>
      </c>
      <c r="H67" s="279" t="str">
        <f t="shared" ref="H67:H130" si="5">IF(ISNUMBER($D67),STANDARDIZE($D67,AVERAGE(_xlfn.ANCHORARRAY($D$2)),_xlfn.STDEV.S(_xlfn.ANCHORARRAY($D$2))),"")</f>
        <v/>
      </c>
      <c r="Q67" s="280" t="str">
        <f>IF(ISNUMBER($O67),(SUBTOTAL(3,$O$2:$O67)-0.5)/COUNTA(_xlfn.ANCHORARRAY($O$2)),"")</f>
        <v/>
      </c>
      <c r="R67" s="279" t="str">
        <f t="shared" ref="R67:R130" si="6">IF(ISNUMBER($O67),_xlfn.NORM.S.INV($Q67),"")</f>
        <v/>
      </c>
      <c r="S67" s="279" t="str">
        <f t="shared" ref="S67:S130" si="7">IF(ISNUMBER($O67),STANDARDIZE($O67,AVERAGE(_xlfn.ANCHORARRAY($O$2)),_xlfn.STDEV.S(_xlfn.ANCHORARRAY($O$2))),"")</f>
        <v/>
      </c>
    </row>
    <row r="68" spans="6:19" ht="15.75" customHeight="1" x14ac:dyDescent="0.25">
      <c r="F68" s="280" t="str">
        <f>IF(ISNUMBER($D68),(SUBTOTAL(3,$D$2:$D68)-0.5)/COUNTA(_xlfn.ANCHORARRAY($D$2)),"")</f>
        <v/>
      </c>
      <c r="G68" s="279" t="str">
        <f t="shared" si="4"/>
        <v/>
      </c>
      <c r="H68" s="279" t="str">
        <f t="shared" si="5"/>
        <v/>
      </c>
      <c r="Q68" s="280" t="str">
        <f>IF(ISNUMBER($O68),(SUBTOTAL(3,$O$2:$O68)-0.5)/COUNTA(_xlfn.ANCHORARRAY($O$2)),"")</f>
        <v/>
      </c>
      <c r="R68" s="279" t="str">
        <f t="shared" si="6"/>
        <v/>
      </c>
      <c r="S68" s="279" t="str">
        <f t="shared" si="7"/>
        <v/>
      </c>
    </row>
    <row r="69" spans="6:19" ht="15.75" customHeight="1" x14ac:dyDescent="0.25">
      <c r="F69" s="280" t="str">
        <f>IF(ISNUMBER($D69),(SUBTOTAL(3,$D$2:$D69)-0.5)/COUNTA(_xlfn.ANCHORARRAY($D$2)),"")</f>
        <v/>
      </c>
      <c r="G69" s="279" t="str">
        <f t="shared" si="4"/>
        <v/>
      </c>
      <c r="H69" s="279" t="str">
        <f t="shared" si="5"/>
        <v/>
      </c>
      <c r="Q69" s="280" t="str">
        <f>IF(ISNUMBER($O69),(SUBTOTAL(3,$O$2:$O69)-0.5)/COUNTA(_xlfn.ANCHORARRAY($O$2)),"")</f>
        <v/>
      </c>
      <c r="R69" s="279" t="str">
        <f t="shared" si="6"/>
        <v/>
      </c>
      <c r="S69" s="279" t="str">
        <f t="shared" si="7"/>
        <v/>
      </c>
    </row>
    <row r="70" spans="6:19" ht="15.75" customHeight="1" x14ac:dyDescent="0.25">
      <c r="F70" s="280" t="str">
        <f>IF(ISNUMBER($D70),(SUBTOTAL(3,$D$2:$D70)-0.5)/COUNTA(_xlfn.ANCHORARRAY($D$2)),"")</f>
        <v/>
      </c>
      <c r="G70" s="279" t="str">
        <f t="shared" si="4"/>
        <v/>
      </c>
      <c r="H70" s="279" t="str">
        <f t="shared" si="5"/>
        <v/>
      </c>
      <c r="Q70" s="280" t="str">
        <f>IF(ISNUMBER($O70),(SUBTOTAL(3,$O$2:$O70)-0.5)/COUNTA(_xlfn.ANCHORARRAY($O$2)),"")</f>
        <v/>
      </c>
      <c r="R70" s="279" t="str">
        <f t="shared" si="6"/>
        <v/>
      </c>
      <c r="S70" s="279" t="str">
        <f t="shared" si="7"/>
        <v/>
      </c>
    </row>
    <row r="71" spans="6:19" ht="15.75" customHeight="1" x14ac:dyDescent="0.25">
      <c r="F71" s="280" t="str">
        <f>IF(ISNUMBER($D71),(SUBTOTAL(3,$D$2:$D71)-0.5)/COUNTA(_xlfn.ANCHORARRAY($D$2)),"")</f>
        <v/>
      </c>
      <c r="G71" s="279" t="str">
        <f t="shared" si="4"/>
        <v/>
      </c>
      <c r="H71" s="279" t="str">
        <f t="shared" si="5"/>
        <v/>
      </c>
      <c r="Q71" s="280" t="str">
        <f>IF(ISNUMBER($O71),(SUBTOTAL(3,$O$2:$O71)-0.5)/COUNTA(_xlfn.ANCHORARRAY($O$2)),"")</f>
        <v/>
      </c>
      <c r="R71" s="279" t="str">
        <f t="shared" si="6"/>
        <v/>
      </c>
      <c r="S71" s="279" t="str">
        <f t="shared" si="7"/>
        <v/>
      </c>
    </row>
    <row r="72" spans="6:19" ht="15.75" customHeight="1" x14ac:dyDescent="0.25">
      <c r="F72" s="280" t="str">
        <f>IF(ISNUMBER($D72),(SUBTOTAL(3,$D$2:$D72)-0.5)/COUNTA(_xlfn.ANCHORARRAY($D$2)),"")</f>
        <v/>
      </c>
      <c r="G72" s="279" t="str">
        <f t="shared" si="4"/>
        <v/>
      </c>
      <c r="H72" s="279" t="str">
        <f t="shared" si="5"/>
        <v/>
      </c>
      <c r="Q72" s="280" t="str">
        <f>IF(ISNUMBER($O72),(SUBTOTAL(3,$O$2:$O72)-0.5)/COUNTA(_xlfn.ANCHORARRAY($O$2)),"")</f>
        <v/>
      </c>
      <c r="R72" s="279" t="str">
        <f t="shared" si="6"/>
        <v/>
      </c>
      <c r="S72" s="279" t="str">
        <f t="shared" si="7"/>
        <v/>
      </c>
    </row>
    <row r="73" spans="6:19" ht="15.75" customHeight="1" x14ac:dyDescent="0.25">
      <c r="F73" s="280" t="str">
        <f>IF(ISNUMBER($D73),(SUBTOTAL(3,$D$2:$D73)-0.5)/COUNTA(_xlfn.ANCHORARRAY($D$2)),"")</f>
        <v/>
      </c>
      <c r="G73" s="279" t="str">
        <f t="shared" si="4"/>
        <v/>
      </c>
      <c r="H73" s="279" t="str">
        <f t="shared" si="5"/>
        <v/>
      </c>
      <c r="Q73" s="280" t="str">
        <f>IF(ISNUMBER($O73),(SUBTOTAL(3,$O$2:$O73)-0.5)/COUNTA(_xlfn.ANCHORARRAY($O$2)),"")</f>
        <v/>
      </c>
      <c r="R73" s="279" t="str">
        <f t="shared" si="6"/>
        <v/>
      </c>
      <c r="S73" s="279" t="str">
        <f t="shared" si="7"/>
        <v/>
      </c>
    </row>
    <row r="74" spans="6:19" ht="15.75" customHeight="1" x14ac:dyDescent="0.25">
      <c r="F74" s="280" t="str">
        <f>IF(ISNUMBER($D74),(SUBTOTAL(3,$D$2:$D74)-0.5)/COUNTA(_xlfn.ANCHORARRAY($D$2)),"")</f>
        <v/>
      </c>
      <c r="G74" s="279" t="str">
        <f t="shared" si="4"/>
        <v/>
      </c>
      <c r="H74" s="279" t="str">
        <f t="shared" si="5"/>
        <v/>
      </c>
      <c r="Q74" s="280" t="str">
        <f>IF(ISNUMBER($O74),(SUBTOTAL(3,$O$2:$O74)-0.5)/COUNTA(_xlfn.ANCHORARRAY($O$2)),"")</f>
        <v/>
      </c>
      <c r="R74" s="279" t="str">
        <f t="shared" si="6"/>
        <v/>
      </c>
      <c r="S74" s="279" t="str">
        <f t="shared" si="7"/>
        <v/>
      </c>
    </row>
    <row r="75" spans="6:19" ht="15.75" customHeight="1" x14ac:dyDescent="0.25">
      <c r="F75" s="280" t="str">
        <f>IF(ISNUMBER($D75),(SUBTOTAL(3,$D$2:$D75)-0.5)/COUNTA(_xlfn.ANCHORARRAY($D$2)),"")</f>
        <v/>
      </c>
      <c r="G75" s="279" t="str">
        <f t="shared" si="4"/>
        <v/>
      </c>
      <c r="H75" s="279" t="str">
        <f t="shared" si="5"/>
        <v/>
      </c>
      <c r="Q75" s="280" t="str">
        <f>IF(ISNUMBER($O75),(SUBTOTAL(3,$O$2:$O75)-0.5)/COUNTA(_xlfn.ANCHORARRAY($O$2)),"")</f>
        <v/>
      </c>
      <c r="R75" s="279" t="str">
        <f t="shared" si="6"/>
        <v/>
      </c>
      <c r="S75" s="279" t="str">
        <f t="shared" si="7"/>
        <v/>
      </c>
    </row>
    <row r="76" spans="6:19" ht="15.75" customHeight="1" x14ac:dyDescent="0.25">
      <c r="F76" s="280" t="str">
        <f>IF(ISNUMBER($D76),(SUBTOTAL(3,$D$2:$D76)-0.5)/COUNTA(_xlfn.ANCHORARRAY($D$2)),"")</f>
        <v/>
      </c>
      <c r="G76" s="279" t="str">
        <f t="shared" si="4"/>
        <v/>
      </c>
      <c r="H76" s="279" t="str">
        <f t="shared" si="5"/>
        <v/>
      </c>
      <c r="Q76" s="280" t="str">
        <f>IF(ISNUMBER($O76),(SUBTOTAL(3,$O$2:$O76)-0.5)/COUNTA(_xlfn.ANCHORARRAY($O$2)),"")</f>
        <v/>
      </c>
      <c r="R76" s="279" t="str">
        <f t="shared" si="6"/>
        <v/>
      </c>
      <c r="S76" s="279" t="str">
        <f t="shared" si="7"/>
        <v/>
      </c>
    </row>
    <row r="77" spans="6:19" ht="15.75" customHeight="1" x14ac:dyDescent="0.25">
      <c r="F77" s="280" t="str">
        <f>IF(ISNUMBER($D77),(SUBTOTAL(3,$D$2:$D77)-0.5)/COUNTA(_xlfn.ANCHORARRAY($D$2)),"")</f>
        <v/>
      </c>
      <c r="G77" s="279" t="str">
        <f t="shared" si="4"/>
        <v/>
      </c>
      <c r="H77" s="279" t="str">
        <f t="shared" si="5"/>
        <v/>
      </c>
      <c r="Q77" s="280" t="str">
        <f>IF(ISNUMBER($O77),(SUBTOTAL(3,$O$2:$O77)-0.5)/COUNTA(_xlfn.ANCHORARRAY($O$2)),"")</f>
        <v/>
      </c>
      <c r="R77" s="279" t="str">
        <f t="shared" si="6"/>
        <v/>
      </c>
      <c r="S77" s="279" t="str">
        <f t="shared" si="7"/>
        <v/>
      </c>
    </row>
    <row r="78" spans="6:19" ht="15.75" customHeight="1" x14ac:dyDescent="0.25">
      <c r="F78" s="280" t="str">
        <f>IF(ISNUMBER($D78),(SUBTOTAL(3,$D$2:$D78)-0.5)/COUNTA(_xlfn.ANCHORARRAY($D$2)),"")</f>
        <v/>
      </c>
      <c r="G78" s="279" t="str">
        <f t="shared" si="4"/>
        <v/>
      </c>
      <c r="H78" s="279" t="str">
        <f t="shared" si="5"/>
        <v/>
      </c>
      <c r="Q78" s="280" t="str">
        <f>IF(ISNUMBER($O78),(SUBTOTAL(3,$O$2:$O78)-0.5)/COUNTA(_xlfn.ANCHORARRAY($O$2)),"")</f>
        <v/>
      </c>
      <c r="R78" s="279" t="str">
        <f t="shared" si="6"/>
        <v/>
      </c>
      <c r="S78" s="279" t="str">
        <f t="shared" si="7"/>
        <v/>
      </c>
    </row>
    <row r="79" spans="6:19" ht="15.75" customHeight="1" x14ac:dyDescent="0.25">
      <c r="F79" s="280" t="str">
        <f>IF(ISNUMBER($D79),(SUBTOTAL(3,$D$2:$D79)-0.5)/COUNTA(_xlfn.ANCHORARRAY($D$2)),"")</f>
        <v/>
      </c>
      <c r="G79" s="279" t="str">
        <f t="shared" si="4"/>
        <v/>
      </c>
      <c r="H79" s="279" t="str">
        <f t="shared" si="5"/>
        <v/>
      </c>
      <c r="Q79" s="280" t="str">
        <f>IF(ISNUMBER($O79),(SUBTOTAL(3,$O$2:$O79)-0.5)/COUNTA(_xlfn.ANCHORARRAY($O$2)),"")</f>
        <v/>
      </c>
      <c r="R79" s="279" t="str">
        <f t="shared" si="6"/>
        <v/>
      </c>
      <c r="S79" s="279" t="str">
        <f t="shared" si="7"/>
        <v/>
      </c>
    </row>
    <row r="80" spans="6:19" ht="15.75" customHeight="1" x14ac:dyDescent="0.25">
      <c r="F80" s="280" t="str">
        <f>IF(ISNUMBER($D80),(SUBTOTAL(3,$D$2:$D80)-0.5)/COUNTA(_xlfn.ANCHORARRAY($D$2)),"")</f>
        <v/>
      </c>
      <c r="G80" s="279" t="str">
        <f t="shared" si="4"/>
        <v/>
      </c>
      <c r="H80" s="279" t="str">
        <f t="shared" si="5"/>
        <v/>
      </c>
      <c r="Q80" s="280" t="str">
        <f>IF(ISNUMBER($O80),(SUBTOTAL(3,$O$2:$O80)-0.5)/COUNTA(_xlfn.ANCHORARRAY($O$2)),"")</f>
        <v/>
      </c>
      <c r="R80" s="279" t="str">
        <f t="shared" si="6"/>
        <v/>
      </c>
      <c r="S80" s="279" t="str">
        <f t="shared" si="7"/>
        <v/>
      </c>
    </row>
    <row r="81" spans="6:19" ht="15.75" customHeight="1" x14ac:dyDescent="0.25">
      <c r="F81" s="280" t="str">
        <f>IF(ISNUMBER($D81),(SUBTOTAL(3,$D$2:$D81)-0.5)/COUNTA(_xlfn.ANCHORARRAY($D$2)),"")</f>
        <v/>
      </c>
      <c r="G81" s="279" t="str">
        <f t="shared" si="4"/>
        <v/>
      </c>
      <c r="H81" s="279" t="str">
        <f t="shared" si="5"/>
        <v/>
      </c>
      <c r="Q81" s="280" t="str">
        <f>IF(ISNUMBER($O81),(SUBTOTAL(3,$O$2:$O81)-0.5)/COUNTA(_xlfn.ANCHORARRAY($O$2)),"")</f>
        <v/>
      </c>
      <c r="R81" s="279" t="str">
        <f t="shared" si="6"/>
        <v/>
      </c>
      <c r="S81" s="279" t="str">
        <f t="shared" si="7"/>
        <v/>
      </c>
    </row>
    <row r="82" spans="6:19" ht="15.75" customHeight="1" x14ac:dyDescent="0.25">
      <c r="F82" s="280" t="str">
        <f>IF(ISNUMBER($D82),(SUBTOTAL(3,$D$2:$D82)-0.5)/COUNTA(_xlfn.ANCHORARRAY($D$2)),"")</f>
        <v/>
      </c>
      <c r="G82" s="279" t="str">
        <f t="shared" si="4"/>
        <v/>
      </c>
      <c r="H82" s="279" t="str">
        <f t="shared" si="5"/>
        <v/>
      </c>
      <c r="Q82" s="280" t="str">
        <f>IF(ISNUMBER($O82),(SUBTOTAL(3,$O$2:$O82)-0.5)/COUNTA(_xlfn.ANCHORARRAY($O$2)),"")</f>
        <v/>
      </c>
      <c r="R82" s="279" t="str">
        <f t="shared" si="6"/>
        <v/>
      </c>
      <c r="S82" s="279" t="str">
        <f t="shared" si="7"/>
        <v/>
      </c>
    </row>
    <row r="83" spans="6:19" ht="15.75" customHeight="1" x14ac:dyDescent="0.25">
      <c r="F83" s="280" t="str">
        <f>IF(ISNUMBER($D83),(SUBTOTAL(3,$D$2:$D83)-0.5)/COUNTA(_xlfn.ANCHORARRAY($D$2)),"")</f>
        <v/>
      </c>
      <c r="G83" s="279" t="str">
        <f t="shared" si="4"/>
        <v/>
      </c>
      <c r="H83" s="279" t="str">
        <f t="shared" si="5"/>
        <v/>
      </c>
      <c r="Q83" s="280" t="str">
        <f>IF(ISNUMBER($O83),(SUBTOTAL(3,$O$2:$O83)-0.5)/COUNTA(_xlfn.ANCHORARRAY($O$2)),"")</f>
        <v/>
      </c>
      <c r="R83" s="279" t="str">
        <f t="shared" si="6"/>
        <v/>
      </c>
      <c r="S83" s="279" t="str">
        <f t="shared" si="7"/>
        <v/>
      </c>
    </row>
    <row r="84" spans="6:19" ht="15.75" customHeight="1" x14ac:dyDescent="0.25">
      <c r="F84" s="280" t="str">
        <f>IF(ISNUMBER($D84),(SUBTOTAL(3,$D$2:$D84)-0.5)/COUNTA(_xlfn.ANCHORARRAY($D$2)),"")</f>
        <v/>
      </c>
      <c r="G84" s="279" t="str">
        <f t="shared" si="4"/>
        <v/>
      </c>
      <c r="H84" s="279" t="str">
        <f t="shared" si="5"/>
        <v/>
      </c>
      <c r="Q84" s="280" t="str">
        <f>IF(ISNUMBER($O84),(SUBTOTAL(3,$O$2:$O84)-0.5)/COUNTA(_xlfn.ANCHORARRAY($O$2)),"")</f>
        <v/>
      </c>
      <c r="R84" s="279" t="str">
        <f t="shared" si="6"/>
        <v/>
      </c>
      <c r="S84" s="279" t="str">
        <f t="shared" si="7"/>
        <v/>
      </c>
    </row>
    <row r="85" spans="6:19" ht="15.75" customHeight="1" x14ac:dyDescent="0.25">
      <c r="F85" s="280" t="str">
        <f>IF(ISNUMBER($D85),(SUBTOTAL(3,$D$2:$D85)-0.5)/COUNTA(_xlfn.ANCHORARRAY($D$2)),"")</f>
        <v/>
      </c>
      <c r="G85" s="279" t="str">
        <f t="shared" si="4"/>
        <v/>
      </c>
      <c r="H85" s="279" t="str">
        <f t="shared" si="5"/>
        <v/>
      </c>
      <c r="Q85" s="280" t="str">
        <f>IF(ISNUMBER($O85),(SUBTOTAL(3,$O$2:$O85)-0.5)/COUNTA(_xlfn.ANCHORARRAY($O$2)),"")</f>
        <v/>
      </c>
      <c r="R85" s="279" t="str">
        <f t="shared" si="6"/>
        <v/>
      </c>
      <c r="S85" s="279" t="str">
        <f t="shared" si="7"/>
        <v/>
      </c>
    </row>
    <row r="86" spans="6:19" ht="15.75" customHeight="1" x14ac:dyDescent="0.25">
      <c r="F86" s="280" t="str">
        <f>IF(ISNUMBER($D86),(SUBTOTAL(3,$D$2:$D86)-0.5)/COUNTA(_xlfn.ANCHORARRAY($D$2)),"")</f>
        <v/>
      </c>
      <c r="G86" s="279" t="str">
        <f t="shared" si="4"/>
        <v/>
      </c>
      <c r="H86" s="279" t="str">
        <f t="shared" si="5"/>
        <v/>
      </c>
      <c r="Q86" s="280" t="str">
        <f>IF(ISNUMBER($O86),(SUBTOTAL(3,$O$2:$O86)-0.5)/COUNTA(_xlfn.ANCHORARRAY($O$2)),"")</f>
        <v/>
      </c>
      <c r="R86" s="279" t="str">
        <f t="shared" si="6"/>
        <v/>
      </c>
      <c r="S86" s="279" t="str">
        <f t="shared" si="7"/>
        <v/>
      </c>
    </row>
    <row r="87" spans="6:19" ht="15.75" customHeight="1" x14ac:dyDescent="0.25">
      <c r="F87" s="280" t="str">
        <f>IF(ISNUMBER($D87),(SUBTOTAL(3,$D$2:$D87)-0.5)/COUNTA(_xlfn.ANCHORARRAY($D$2)),"")</f>
        <v/>
      </c>
      <c r="G87" s="279" t="str">
        <f t="shared" si="4"/>
        <v/>
      </c>
      <c r="H87" s="279" t="str">
        <f t="shared" si="5"/>
        <v/>
      </c>
      <c r="Q87" s="280" t="str">
        <f>IF(ISNUMBER($O87),(SUBTOTAL(3,$O$2:$O87)-0.5)/COUNTA(_xlfn.ANCHORARRAY($O$2)),"")</f>
        <v/>
      </c>
      <c r="R87" s="279" t="str">
        <f t="shared" si="6"/>
        <v/>
      </c>
      <c r="S87" s="279" t="str">
        <f t="shared" si="7"/>
        <v/>
      </c>
    </row>
    <row r="88" spans="6:19" ht="15.75" customHeight="1" x14ac:dyDescent="0.25">
      <c r="F88" s="280" t="str">
        <f>IF(ISNUMBER($D88),(SUBTOTAL(3,$D$2:$D88)-0.5)/COUNTA(_xlfn.ANCHORARRAY($D$2)),"")</f>
        <v/>
      </c>
      <c r="G88" s="279" t="str">
        <f t="shared" si="4"/>
        <v/>
      </c>
      <c r="H88" s="279" t="str">
        <f t="shared" si="5"/>
        <v/>
      </c>
      <c r="Q88" s="280" t="str">
        <f>IF(ISNUMBER($O88),(SUBTOTAL(3,$O$2:$O88)-0.5)/COUNTA(_xlfn.ANCHORARRAY($O$2)),"")</f>
        <v/>
      </c>
      <c r="R88" s="279" t="str">
        <f t="shared" si="6"/>
        <v/>
      </c>
      <c r="S88" s="279" t="str">
        <f t="shared" si="7"/>
        <v/>
      </c>
    </row>
    <row r="89" spans="6:19" ht="15.75" customHeight="1" x14ac:dyDescent="0.25">
      <c r="F89" s="280" t="str">
        <f>IF(ISNUMBER($D89),(SUBTOTAL(3,$D$2:$D89)-0.5)/COUNTA(_xlfn.ANCHORARRAY($D$2)),"")</f>
        <v/>
      </c>
      <c r="G89" s="279" t="str">
        <f t="shared" si="4"/>
        <v/>
      </c>
      <c r="H89" s="279" t="str">
        <f t="shared" si="5"/>
        <v/>
      </c>
      <c r="Q89" s="280" t="str">
        <f>IF(ISNUMBER($O89),(SUBTOTAL(3,$O$2:$O89)-0.5)/COUNTA(_xlfn.ANCHORARRAY($O$2)),"")</f>
        <v/>
      </c>
      <c r="R89" s="279" t="str">
        <f t="shared" si="6"/>
        <v/>
      </c>
      <c r="S89" s="279" t="str">
        <f t="shared" si="7"/>
        <v/>
      </c>
    </row>
    <row r="90" spans="6:19" ht="15.75" customHeight="1" x14ac:dyDescent="0.25">
      <c r="F90" s="280" t="str">
        <f>IF(ISNUMBER($D90),(SUBTOTAL(3,$D$2:$D90)-0.5)/COUNTA(_xlfn.ANCHORARRAY($D$2)),"")</f>
        <v/>
      </c>
      <c r="G90" s="279" t="str">
        <f t="shared" si="4"/>
        <v/>
      </c>
      <c r="H90" s="279" t="str">
        <f t="shared" si="5"/>
        <v/>
      </c>
      <c r="Q90" s="280" t="str">
        <f>IF(ISNUMBER($O90),(SUBTOTAL(3,$O$2:$O90)-0.5)/COUNTA(_xlfn.ANCHORARRAY($O$2)),"")</f>
        <v/>
      </c>
      <c r="R90" s="279" t="str">
        <f t="shared" si="6"/>
        <v/>
      </c>
      <c r="S90" s="279" t="str">
        <f t="shared" si="7"/>
        <v/>
      </c>
    </row>
    <row r="91" spans="6:19" ht="15.75" customHeight="1" x14ac:dyDescent="0.25">
      <c r="F91" s="280" t="str">
        <f>IF(ISNUMBER($D91),(SUBTOTAL(3,$D$2:$D91)-0.5)/COUNTA(_xlfn.ANCHORARRAY($D$2)),"")</f>
        <v/>
      </c>
      <c r="G91" s="279" t="str">
        <f t="shared" si="4"/>
        <v/>
      </c>
      <c r="H91" s="279" t="str">
        <f t="shared" si="5"/>
        <v/>
      </c>
      <c r="Q91" s="280" t="str">
        <f>IF(ISNUMBER($O91),(SUBTOTAL(3,$O$2:$O91)-0.5)/COUNTA(_xlfn.ANCHORARRAY($O$2)),"")</f>
        <v/>
      </c>
      <c r="R91" s="279" t="str">
        <f t="shared" si="6"/>
        <v/>
      </c>
      <c r="S91" s="279" t="str">
        <f t="shared" si="7"/>
        <v/>
      </c>
    </row>
    <row r="92" spans="6:19" ht="15.75" customHeight="1" x14ac:dyDescent="0.25">
      <c r="F92" s="280" t="str">
        <f>IF(ISNUMBER($D92),(SUBTOTAL(3,$D$2:$D92)-0.5)/COUNTA(_xlfn.ANCHORARRAY($D$2)),"")</f>
        <v/>
      </c>
      <c r="G92" s="279" t="str">
        <f t="shared" si="4"/>
        <v/>
      </c>
      <c r="H92" s="279" t="str">
        <f t="shared" si="5"/>
        <v/>
      </c>
      <c r="Q92" s="280" t="str">
        <f>IF(ISNUMBER($O92),(SUBTOTAL(3,$O$2:$O92)-0.5)/COUNTA(_xlfn.ANCHORARRAY($O$2)),"")</f>
        <v/>
      </c>
      <c r="R92" s="279" t="str">
        <f t="shared" si="6"/>
        <v/>
      </c>
      <c r="S92" s="279" t="str">
        <f t="shared" si="7"/>
        <v/>
      </c>
    </row>
    <row r="93" spans="6:19" ht="15.75" customHeight="1" x14ac:dyDescent="0.25">
      <c r="F93" s="280" t="str">
        <f>IF(ISNUMBER($D93),(SUBTOTAL(3,$D$2:$D93)-0.5)/COUNTA(_xlfn.ANCHORARRAY($D$2)),"")</f>
        <v/>
      </c>
      <c r="G93" s="279" t="str">
        <f t="shared" si="4"/>
        <v/>
      </c>
      <c r="H93" s="279" t="str">
        <f t="shared" si="5"/>
        <v/>
      </c>
      <c r="Q93" s="280" t="str">
        <f>IF(ISNUMBER($O93),(SUBTOTAL(3,$O$2:$O93)-0.5)/COUNTA(_xlfn.ANCHORARRAY($O$2)),"")</f>
        <v/>
      </c>
      <c r="R93" s="279" t="str">
        <f t="shared" si="6"/>
        <v/>
      </c>
      <c r="S93" s="279" t="str">
        <f t="shared" si="7"/>
        <v/>
      </c>
    </row>
    <row r="94" spans="6:19" ht="15.75" customHeight="1" x14ac:dyDescent="0.25">
      <c r="F94" s="280" t="str">
        <f>IF(ISNUMBER($D94),(SUBTOTAL(3,$D$2:$D94)-0.5)/COUNTA(_xlfn.ANCHORARRAY($D$2)),"")</f>
        <v/>
      </c>
      <c r="G94" s="279" t="str">
        <f t="shared" si="4"/>
        <v/>
      </c>
      <c r="H94" s="279" t="str">
        <f t="shared" si="5"/>
        <v/>
      </c>
      <c r="Q94" s="280" t="str">
        <f>IF(ISNUMBER($O94),(SUBTOTAL(3,$O$2:$O94)-0.5)/COUNTA(_xlfn.ANCHORARRAY($O$2)),"")</f>
        <v/>
      </c>
      <c r="R94" s="279" t="str">
        <f t="shared" si="6"/>
        <v/>
      </c>
      <c r="S94" s="279" t="str">
        <f t="shared" si="7"/>
        <v/>
      </c>
    </row>
    <row r="95" spans="6:19" ht="15.75" customHeight="1" x14ac:dyDescent="0.25">
      <c r="F95" s="280" t="str">
        <f>IF(ISNUMBER($D95),(SUBTOTAL(3,$D$2:$D95)-0.5)/COUNTA(_xlfn.ANCHORARRAY($D$2)),"")</f>
        <v/>
      </c>
      <c r="G95" s="279" t="str">
        <f t="shared" si="4"/>
        <v/>
      </c>
      <c r="H95" s="279" t="str">
        <f t="shared" si="5"/>
        <v/>
      </c>
      <c r="Q95" s="280" t="str">
        <f>IF(ISNUMBER($O95),(SUBTOTAL(3,$O$2:$O95)-0.5)/COUNTA(_xlfn.ANCHORARRAY($O$2)),"")</f>
        <v/>
      </c>
      <c r="R95" s="279" t="str">
        <f t="shared" si="6"/>
        <v/>
      </c>
      <c r="S95" s="279" t="str">
        <f t="shared" si="7"/>
        <v/>
      </c>
    </row>
    <row r="96" spans="6:19" ht="15.75" customHeight="1" x14ac:dyDescent="0.25">
      <c r="F96" s="280" t="str">
        <f>IF(ISNUMBER($D96),(SUBTOTAL(3,$D$2:$D96)-0.5)/COUNTA(_xlfn.ANCHORARRAY($D$2)),"")</f>
        <v/>
      </c>
      <c r="G96" s="279" t="str">
        <f t="shared" si="4"/>
        <v/>
      </c>
      <c r="H96" s="279" t="str">
        <f t="shared" si="5"/>
        <v/>
      </c>
      <c r="Q96" s="280" t="str">
        <f>IF(ISNUMBER($O96),(SUBTOTAL(3,$O$2:$O96)-0.5)/COUNTA(_xlfn.ANCHORARRAY($O$2)),"")</f>
        <v/>
      </c>
      <c r="R96" s="279" t="str">
        <f t="shared" si="6"/>
        <v/>
      </c>
      <c r="S96" s="279" t="str">
        <f t="shared" si="7"/>
        <v/>
      </c>
    </row>
    <row r="97" spans="6:19" ht="15.75" customHeight="1" x14ac:dyDescent="0.25">
      <c r="F97" s="280" t="str">
        <f>IF(ISNUMBER($D97),(SUBTOTAL(3,$D$2:$D97)-0.5)/COUNTA(_xlfn.ANCHORARRAY($D$2)),"")</f>
        <v/>
      </c>
      <c r="G97" s="279" t="str">
        <f t="shared" si="4"/>
        <v/>
      </c>
      <c r="H97" s="279" t="str">
        <f t="shared" si="5"/>
        <v/>
      </c>
      <c r="Q97" s="280" t="str">
        <f>IF(ISNUMBER($O97),(SUBTOTAL(3,$O$2:$O97)-0.5)/COUNTA(_xlfn.ANCHORARRAY($O$2)),"")</f>
        <v/>
      </c>
      <c r="R97" s="279" t="str">
        <f t="shared" si="6"/>
        <v/>
      </c>
      <c r="S97" s="279" t="str">
        <f t="shared" si="7"/>
        <v/>
      </c>
    </row>
    <row r="98" spans="6:19" ht="15.75" customHeight="1" x14ac:dyDescent="0.25">
      <c r="F98" s="280" t="str">
        <f>IF(ISNUMBER($D98),(SUBTOTAL(3,$D$2:$D98)-0.5)/COUNTA(_xlfn.ANCHORARRAY($D$2)),"")</f>
        <v/>
      </c>
      <c r="G98" s="279" t="str">
        <f t="shared" si="4"/>
        <v/>
      </c>
      <c r="H98" s="279" t="str">
        <f t="shared" si="5"/>
        <v/>
      </c>
      <c r="Q98" s="280" t="str">
        <f>IF(ISNUMBER($O98),(SUBTOTAL(3,$O$2:$O98)-0.5)/COUNTA(_xlfn.ANCHORARRAY($O$2)),"")</f>
        <v/>
      </c>
      <c r="R98" s="279" t="str">
        <f t="shared" si="6"/>
        <v/>
      </c>
      <c r="S98" s="279" t="str">
        <f t="shared" si="7"/>
        <v/>
      </c>
    </row>
    <row r="99" spans="6:19" ht="15.75" customHeight="1" x14ac:dyDescent="0.25">
      <c r="F99" s="280" t="str">
        <f>IF(ISNUMBER($D99),(SUBTOTAL(3,$D$2:$D99)-0.5)/COUNTA(_xlfn.ANCHORARRAY($D$2)),"")</f>
        <v/>
      </c>
      <c r="G99" s="279" t="str">
        <f t="shared" si="4"/>
        <v/>
      </c>
      <c r="H99" s="279" t="str">
        <f t="shared" si="5"/>
        <v/>
      </c>
      <c r="Q99" s="280" t="str">
        <f>IF(ISNUMBER($O99),(SUBTOTAL(3,$O$2:$O99)-0.5)/COUNTA(_xlfn.ANCHORARRAY($O$2)),"")</f>
        <v/>
      </c>
      <c r="R99" s="279" t="str">
        <f t="shared" si="6"/>
        <v/>
      </c>
      <c r="S99" s="279" t="str">
        <f t="shared" si="7"/>
        <v/>
      </c>
    </row>
    <row r="100" spans="6:19" ht="15.75" customHeight="1" x14ac:dyDescent="0.25">
      <c r="F100" s="280" t="str">
        <f>IF(ISNUMBER($D100),(SUBTOTAL(3,$D$2:$D100)-0.5)/COUNTA(_xlfn.ANCHORARRAY($D$2)),"")</f>
        <v/>
      </c>
      <c r="G100" s="279" t="str">
        <f t="shared" si="4"/>
        <v/>
      </c>
      <c r="H100" s="279" t="str">
        <f t="shared" si="5"/>
        <v/>
      </c>
      <c r="Q100" s="280" t="str">
        <f>IF(ISNUMBER($O100),(SUBTOTAL(3,$O$2:$O100)-0.5)/COUNTA(_xlfn.ANCHORARRAY($O$2)),"")</f>
        <v/>
      </c>
      <c r="R100" s="279" t="str">
        <f t="shared" si="6"/>
        <v/>
      </c>
      <c r="S100" s="279" t="str">
        <f t="shared" si="7"/>
        <v/>
      </c>
    </row>
    <row r="101" spans="6:19" ht="15.75" customHeight="1" x14ac:dyDescent="0.25">
      <c r="F101" s="280" t="str">
        <f>IF(ISNUMBER($D101),(SUBTOTAL(3,$D$2:$D101)-0.5)/COUNTA(_xlfn.ANCHORARRAY($D$2)),"")</f>
        <v/>
      </c>
      <c r="G101" s="279" t="str">
        <f t="shared" si="4"/>
        <v/>
      </c>
      <c r="H101" s="279" t="str">
        <f t="shared" si="5"/>
        <v/>
      </c>
      <c r="Q101" s="280" t="str">
        <f>IF(ISNUMBER($O101),(SUBTOTAL(3,$O$2:$O101)-0.5)/COUNTA(_xlfn.ANCHORARRAY($O$2)),"")</f>
        <v/>
      </c>
      <c r="R101" s="279" t="str">
        <f t="shared" si="6"/>
        <v/>
      </c>
      <c r="S101" s="279" t="str">
        <f t="shared" si="7"/>
        <v/>
      </c>
    </row>
    <row r="102" spans="6:19" ht="15.75" customHeight="1" x14ac:dyDescent="0.25">
      <c r="F102" s="280" t="str">
        <f>IF(ISNUMBER($D102),(SUBTOTAL(3,$D$2:$D102)-0.5)/COUNTA(_xlfn.ANCHORARRAY($D$2)),"")</f>
        <v/>
      </c>
      <c r="G102" s="279" t="str">
        <f t="shared" si="4"/>
        <v/>
      </c>
      <c r="H102" s="279" t="str">
        <f t="shared" si="5"/>
        <v/>
      </c>
      <c r="Q102" s="280" t="str">
        <f>IF(ISNUMBER($O102),(SUBTOTAL(3,$O$2:$O102)-0.5)/COUNTA(_xlfn.ANCHORARRAY($O$2)),"")</f>
        <v/>
      </c>
      <c r="R102" s="279" t="str">
        <f t="shared" si="6"/>
        <v/>
      </c>
      <c r="S102" s="279" t="str">
        <f t="shared" si="7"/>
        <v/>
      </c>
    </row>
    <row r="103" spans="6:19" ht="15.75" customHeight="1" x14ac:dyDescent="0.25">
      <c r="F103" s="280" t="str">
        <f>IF(ISNUMBER($D103),(SUBTOTAL(3,$D$2:$D103)-0.5)/COUNTA(_xlfn.ANCHORARRAY($D$2)),"")</f>
        <v/>
      </c>
      <c r="G103" s="279" t="str">
        <f t="shared" si="4"/>
        <v/>
      </c>
      <c r="H103" s="279" t="str">
        <f t="shared" si="5"/>
        <v/>
      </c>
      <c r="Q103" s="280" t="str">
        <f>IF(ISNUMBER($O103),(SUBTOTAL(3,$O$2:$O103)-0.5)/COUNTA(_xlfn.ANCHORARRAY($O$2)),"")</f>
        <v/>
      </c>
      <c r="R103" s="279" t="str">
        <f t="shared" si="6"/>
        <v/>
      </c>
      <c r="S103" s="279" t="str">
        <f t="shared" si="7"/>
        <v/>
      </c>
    </row>
    <row r="104" spans="6:19" ht="15.75" customHeight="1" x14ac:dyDescent="0.25">
      <c r="F104" s="280" t="str">
        <f>IF(ISNUMBER($D104),(SUBTOTAL(3,$D$2:$D104)-0.5)/COUNTA(_xlfn.ANCHORARRAY($D$2)),"")</f>
        <v/>
      </c>
      <c r="G104" s="279" t="str">
        <f t="shared" si="4"/>
        <v/>
      </c>
      <c r="H104" s="279" t="str">
        <f t="shared" si="5"/>
        <v/>
      </c>
      <c r="Q104" s="280" t="str">
        <f>IF(ISNUMBER($O104),(SUBTOTAL(3,$O$2:$O104)-0.5)/COUNTA(_xlfn.ANCHORARRAY($O$2)),"")</f>
        <v/>
      </c>
      <c r="R104" s="279" t="str">
        <f t="shared" si="6"/>
        <v/>
      </c>
      <c r="S104" s="279" t="str">
        <f t="shared" si="7"/>
        <v/>
      </c>
    </row>
    <row r="105" spans="6:19" ht="15.75" customHeight="1" x14ac:dyDescent="0.25">
      <c r="F105" s="280" t="str">
        <f>IF(ISNUMBER($D105),(SUBTOTAL(3,$D$2:$D105)-0.5)/COUNTA(_xlfn.ANCHORARRAY($D$2)),"")</f>
        <v/>
      </c>
      <c r="G105" s="279" t="str">
        <f t="shared" si="4"/>
        <v/>
      </c>
      <c r="H105" s="279" t="str">
        <f t="shared" si="5"/>
        <v/>
      </c>
      <c r="Q105" s="280" t="str">
        <f>IF(ISNUMBER($O105),(SUBTOTAL(3,$O$2:$O105)-0.5)/COUNTA(_xlfn.ANCHORARRAY($O$2)),"")</f>
        <v/>
      </c>
      <c r="R105" s="279" t="str">
        <f t="shared" si="6"/>
        <v/>
      </c>
      <c r="S105" s="279" t="str">
        <f t="shared" si="7"/>
        <v/>
      </c>
    </row>
    <row r="106" spans="6:19" ht="15.75" customHeight="1" x14ac:dyDescent="0.25">
      <c r="F106" s="280" t="str">
        <f>IF(ISNUMBER($D106),(SUBTOTAL(3,$D$2:$D106)-0.5)/COUNTA(_xlfn.ANCHORARRAY($D$2)),"")</f>
        <v/>
      </c>
      <c r="G106" s="279" t="str">
        <f t="shared" si="4"/>
        <v/>
      </c>
      <c r="H106" s="279" t="str">
        <f t="shared" si="5"/>
        <v/>
      </c>
      <c r="Q106" s="280" t="str">
        <f>IF(ISNUMBER($O106),(SUBTOTAL(3,$O$2:$O106)-0.5)/COUNTA(_xlfn.ANCHORARRAY($O$2)),"")</f>
        <v/>
      </c>
      <c r="R106" s="279" t="str">
        <f t="shared" si="6"/>
        <v/>
      </c>
      <c r="S106" s="279" t="str">
        <f t="shared" si="7"/>
        <v/>
      </c>
    </row>
    <row r="107" spans="6:19" ht="15.75" customHeight="1" x14ac:dyDescent="0.25">
      <c r="F107" s="280" t="str">
        <f>IF(ISNUMBER($D107),(SUBTOTAL(3,$D$2:$D107)-0.5)/COUNTA(_xlfn.ANCHORARRAY($D$2)),"")</f>
        <v/>
      </c>
      <c r="G107" s="279" t="str">
        <f t="shared" si="4"/>
        <v/>
      </c>
      <c r="H107" s="279" t="str">
        <f t="shared" si="5"/>
        <v/>
      </c>
      <c r="Q107" s="280" t="str">
        <f>IF(ISNUMBER($O107),(SUBTOTAL(3,$O$2:$O107)-0.5)/COUNTA(_xlfn.ANCHORARRAY($O$2)),"")</f>
        <v/>
      </c>
      <c r="R107" s="279" t="str">
        <f t="shared" si="6"/>
        <v/>
      </c>
      <c r="S107" s="279" t="str">
        <f t="shared" si="7"/>
        <v/>
      </c>
    </row>
    <row r="108" spans="6:19" ht="15.75" customHeight="1" x14ac:dyDescent="0.25">
      <c r="F108" s="280" t="str">
        <f>IF(ISNUMBER($D108),(SUBTOTAL(3,$D$2:$D108)-0.5)/COUNTA(_xlfn.ANCHORARRAY($D$2)),"")</f>
        <v/>
      </c>
      <c r="G108" s="279" t="str">
        <f t="shared" si="4"/>
        <v/>
      </c>
      <c r="H108" s="279" t="str">
        <f t="shared" si="5"/>
        <v/>
      </c>
      <c r="Q108" s="280" t="str">
        <f>IF(ISNUMBER($O108),(SUBTOTAL(3,$O$2:$O108)-0.5)/COUNTA(_xlfn.ANCHORARRAY($O$2)),"")</f>
        <v/>
      </c>
      <c r="R108" s="279" t="str">
        <f t="shared" si="6"/>
        <v/>
      </c>
      <c r="S108" s="279" t="str">
        <f t="shared" si="7"/>
        <v/>
      </c>
    </row>
    <row r="109" spans="6:19" ht="15.75" customHeight="1" x14ac:dyDescent="0.25">
      <c r="F109" s="280" t="str">
        <f>IF(ISNUMBER($D109),(SUBTOTAL(3,$D$2:$D109)-0.5)/COUNTA(_xlfn.ANCHORARRAY($D$2)),"")</f>
        <v/>
      </c>
      <c r="G109" s="279" t="str">
        <f t="shared" si="4"/>
        <v/>
      </c>
      <c r="H109" s="279" t="str">
        <f t="shared" si="5"/>
        <v/>
      </c>
      <c r="Q109" s="280" t="str">
        <f>IF(ISNUMBER($O109),(SUBTOTAL(3,$O$2:$O109)-0.5)/COUNTA(_xlfn.ANCHORARRAY($O$2)),"")</f>
        <v/>
      </c>
      <c r="R109" s="279" t="str">
        <f t="shared" si="6"/>
        <v/>
      </c>
      <c r="S109" s="279" t="str">
        <f t="shared" si="7"/>
        <v/>
      </c>
    </row>
    <row r="110" spans="6:19" ht="15.75" customHeight="1" x14ac:dyDescent="0.25">
      <c r="F110" s="280" t="str">
        <f>IF(ISNUMBER($D110),(SUBTOTAL(3,$D$2:$D110)-0.5)/COUNTA(_xlfn.ANCHORARRAY($D$2)),"")</f>
        <v/>
      </c>
      <c r="G110" s="279" t="str">
        <f t="shared" si="4"/>
        <v/>
      </c>
      <c r="H110" s="279" t="str">
        <f t="shared" si="5"/>
        <v/>
      </c>
      <c r="Q110" s="280" t="str">
        <f>IF(ISNUMBER($O110),(SUBTOTAL(3,$O$2:$O110)-0.5)/COUNTA(_xlfn.ANCHORARRAY($O$2)),"")</f>
        <v/>
      </c>
      <c r="R110" s="279" t="str">
        <f t="shared" si="6"/>
        <v/>
      </c>
      <c r="S110" s="279" t="str">
        <f t="shared" si="7"/>
        <v/>
      </c>
    </row>
    <row r="111" spans="6:19" ht="15.75" customHeight="1" x14ac:dyDescent="0.25">
      <c r="F111" s="280" t="str">
        <f>IF(ISNUMBER($D111),(SUBTOTAL(3,$D$2:$D111)-0.5)/COUNTA(_xlfn.ANCHORARRAY($D$2)),"")</f>
        <v/>
      </c>
      <c r="G111" s="279" t="str">
        <f t="shared" si="4"/>
        <v/>
      </c>
      <c r="H111" s="279" t="str">
        <f t="shared" si="5"/>
        <v/>
      </c>
      <c r="Q111" s="280" t="str">
        <f>IF(ISNUMBER($O111),(SUBTOTAL(3,$O$2:$O111)-0.5)/COUNTA(_xlfn.ANCHORARRAY($O$2)),"")</f>
        <v/>
      </c>
      <c r="R111" s="279" t="str">
        <f t="shared" si="6"/>
        <v/>
      </c>
      <c r="S111" s="279" t="str">
        <f t="shared" si="7"/>
        <v/>
      </c>
    </row>
    <row r="112" spans="6:19" ht="15.75" customHeight="1" x14ac:dyDescent="0.25">
      <c r="F112" s="280" t="str">
        <f>IF(ISNUMBER($D112),(SUBTOTAL(3,$D$2:$D112)-0.5)/COUNTA(_xlfn.ANCHORARRAY($D$2)),"")</f>
        <v/>
      </c>
      <c r="G112" s="279" t="str">
        <f t="shared" si="4"/>
        <v/>
      </c>
      <c r="H112" s="279" t="str">
        <f t="shared" si="5"/>
        <v/>
      </c>
      <c r="Q112" s="280" t="str">
        <f>IF(ISNUMBER($O112),(SUBTOTAL(3,$O$2:$O112)-0.5)/COUNTA(_xlfn.ANCHORARRAY($O$2)),"")</f>
        <v/>
      </c>
      <c r="R112" s="279" t="str">
        <f t="shared" si="6"/>
        <v/>
      </c>
      <c r="S112" s="279" t="str">
        <f t="shared" si="7"/>
        <v/>
      </c>
    </row>
    <row r="113" spans="6:19" ht="15.75" customHeight="1" x14ac:dyDescent="0.25">
      <c r="F113" s="280" t="str">
        <f>IF(ISNUMBER($D113),(SUBTOTAL(3,$D$2:$D113)-0.5)/COUNTA(_xlfn.ANCHORARRAY($D$2)),"")</f>
        <v/>
      </c>
      <c r="G113" s="279" t="str">
        <f t="shared" si="4"/>
        <v/>
      </c>
      <c r="H113" s="279" t="str">
        <f t="shared" si="5"/>
        <v/>
      </c>
      <c r="Q113" s="280" t="str">
        <f>IF(ISNUMBER($O113),(SUBTOTAL(3,$O$2:$O113)-0.5)/COUNTA(_xlfn.ANCHORARRAY($O$2)),"")</f>
        <v/>
      </c>
      <c r="R113" s="279" t="str">
        <f t="shared" si="6"/>
        <v/>
      </c>
      <c r="S113" s="279" t="str">
        <f t="shared" si="7"/>
        <v/>
      </c>
    </row>
    <row r="114" spans="6:19" ht="15.75" customHeight="1" x14ac:dyDescent="0.25">
      <c r="F114" s="280" t="str">
        <f>IF(ISNUMBER($D114),(SUBTOTAL(3,$D$2:$D114)-0.5)/COUNTA(_xlfn.ANCHORARRAY($D$2)),"")</f>
        <v/>
      </c>
      <c r="G114" s="279" t="str">
        <f t="shared" si="4"/>
        <v/>
      </c>
      <c r="H114" s="279" t="str">
        <f t="shared" si="5"/>
        <v/>
      </c>
      <c r="Q114" s="280" t="str">
        <f>IF(ISNUMBER($O114),(SUBTOTAL(3,$O$2:$O114)-0.5)/COUNTA(_xlfn.ANCHORARRAY($O$2)),"")</f>
        <v/>
      </c>
      <c r="R114" s="279" t="str">
        <f t="shared" si="6"/>
        <v/>
      </c>
      <c r="S114" s="279" t="str">
        <f t="shared" si="7"/>
        <v/>
      </c>
    </row>
    <row r="115" spans="6:19" ht="15.75" customHeight="1" x14ac:dyDescent="0.25">
      <c r="F115" s="280" t="str">
        <f>IF(ISNUMBER($D115),(SUBTOTAL(3,$D$2:$D115)-0.5)/COUNTA(_xlfn.ANCHORARRAY($D$2)),"")</f>
        <v/>
      </c>
      <c r="G115" s="279" t="str">
        <f t="shared" si="4"/>
        <v/>
      </c>
      <c r="H115" s="279" t="str">
        <f t="shared" si="5"/>
        <v/>
      </c>
      <c r="Q115" s="280" t="str">
        <f>IF(ISNUMBER($O115),(SUBTOTAL(3,$O$2:$O115)-0.5)/COUNTA(_xlfn.ANCHORARRAY($O$2)),"")</f>
        <v/>
      </c>
      <c r="R115" s="279" t="str">
        <f t="shared" si="6"/>
        <v/>
      </c>
      <c r="S115" s="279" t="str">
        <f t="shared" si="7"/>
        <v/>
      </c>
    </row>
    <row r="116" spans="6:19" ht="15.75" customHeight="1" x14ac:dyDescent="0.25">
      <c r="F116" s="280" t="str">
        <f>IF(ISNUMBER($D116),(SUBTOTAL(3,$D$2:$D116)-0.5)/COUNTA(_xlfn.ANCHORARRAY($D$2)),"")</f>
        <v/>
      </c>
      <c r="G116" s="279" t="str">
        <f t="shared" si="4"/>
        <v/>
      </c>
      <c r="H116" s="279" t="str">
        <f t="shared" si="5"/>
        <v/>
      </c>
      <c r="Q116" s="280" t="str">
        <f>IF(ISNUMBER($O116),(SUBTOTAL(3,$O$2:$O116)-0.5)/COUNTA(_xlfn.ANCHORARRAY($O$2)),"")</f>
        <v/>
      </c>
      <c r="R116" s="279" t="str">
        <f t="shared" si="6"/>
        <v/>
      </c>
      <c r="S116" s="279" t="str">
        <f t="shared" si="7"/>
        <v/>
      </c>
    </row>
    <row r="117" spans="6:19" ht="15.75" customHeight="1" x14ac:dyDescent="0.25">
      <c r="F117" s="280" t="str">
        <f>IF(ISNUMBER($D117),(SUBTOTAL(3,$D$2:$D117)-0.5)/COUNTA(_xlfn.ANCHORARRAY($D$2)),"")</f>
        <v/>
      </c>
      <c r="G117" s="279" t="str">
        <f t="shared" si="4"/>
        <v/>
      </c>
      <c r="H117" s="279" t="str">
        <f t="shared" si="5"/>
        <v/>
      </c>
      <c r="Q117" s="280" t="str">
        <f>IF(ISNUMBER($O117),(SUBTOTAL(3,$O$2:$O117)-0.5)/COUNTA(_xlfn.ANCHORARRAY($O$2)),"")</f>
        <v/>
      </c>
      <c r="R117" s="279" t="str">
        <f t="shared" si="6"/>
        <v/>
      </c>
      <c r="S117" s="279" t="str">
        <f t="shared" si="7"/>
        <v/>
      </c>
    </row>
    <row r="118" spans="6:19" ht="15.75" customHeight="1" x14ac:dyDescent="0.25">
      <c r="F118" s="280" t="str">
        <f>IF(ISNUMBER($D118),(SUBTOTAL(3,$D$2:$D118)-0.5)/COUNTA(_xlfn.ANCHORARRAY($D$2)),"")</f>
        <v/>
      </c>
      <c r="G118" s="279" t="str">
        <f t="shared" si="4"/>
        <v/>
      </c>
      <c r="H118" s="279" t="str">
        <f t="shared" si="5"/>
        <v/>
      </c>
      <c r="Q118" s="280" t="str">
        <f>IF(ISNUMBER($O118),(SUBTOTAL(3,$O$2:$O118)-0.5)/COUNTA(_xlfn.ANCHORARRAY($O$2)),"")</f>
        <v/>
      </c>
      <c r="R118" s="279" t="str">
        <f t="shared" si="6"/>
        <v/>
      </c>
      <c r="S118" s="279" t="str">
        <f t="shared" si="7"/>
        <v/>
      </c>
    </row>
    <row r="119" spans="6:19" ht="15.75" customHeight="1" x14ac:dyDescent="0.25">
      <c r="F119" s="280" t="str">
        <f>IF(ISNUMBER($D119),(SUBTOTAL(3,$D$2:$D119)-0.5)/COUNTA(_xlfn.ANCHORARRAY($D$2)),"")</f>
        <v/>
      </c>
      <c r="G119" s="279" t="str">
        <f t="shared" si="4"/>
        <v/>
      </c>
      <c r="H119" s="279" t="str">
        <f t="shared" si="5"/>
        <v/>
      </c>
      <c r="Q119" s="280" t="str">
        <f>IF(ISNUMBER($O119),(SUBTOTAL(3,$O$2:$O119)-0.5)/COUNTA(_xlfn.ANCHORARRAY($O$2)),"")</f>
        <v/>
      </c>
      <c r="R119" s="279" t="str">
        <f t="shared" si="6"/>
        <v/>
      </c>
      <c r="S119" s="279" t="str">
        <f t="shared" si="7"/>
        <v/>
      </c>
    </row>
    <row r="120" spans="6:19" ht="15.75" customHeight="1" x14ac:dyDescent="0.25">
      <c r="F120" s="280" t="str">
        <f>IF(ISNUMBER($D120),(SUBTOTAL(3,$D$2:$D120)-0.5)/COUNTA(_xlfn.ANCHORARRAY($D$2)),"")</f>
        <v/>
      </c>
      <c r="G120" s="279" t="str">
        <f t="shared" si="4"/>
        <v/>
      </c>
      <c r="H120" s="279" t="str">
        <f t="shared" si="5"/>
        <v/>
      </c>
      <c r="Q120" s="280" t="str">
        <f>IF(ISNUMBER($O120),(SUBTOTAL(3,$O$2:$O120)-0.5)/COUNTA(_xlfn.ANCHORARRAY($O$2)),"")</f>
        <v/>
      </c>
      <c r="R120" s="279" t="str">
        <f t="shared" si="6"/>
        <v/>
      </c>
      <c r="S120" s="279" t="str">
        <f t="shared" si="7"/>
        <v/>
      </c>
    </row>
    <row r="121" spans="6:19" ht="15.75" customHeight="1" x14ac:dyDescent="0.25">
      <c r="F121" s="280" t="str">
        <f>IF(ISNUMBER($D121),(SUBTOTAL(3,$D$2:$D121)-0.5)/COUNTA(_xlfn.ANCHORARRAY($D$2)),"")</f>
        <v/>
      </c>
      <c r="G121" s="279" t="str">
        <f t="shared" si="4"/>
        <v/>
      </c>
      <c r="H121" s="279" t="str">
        <f t="shared" si="5"/>
        <v/>
      </c>
      <c r="Q121" s="280" t="str">
        <f>IF(ISNUMBER($O121),(SUBTOTAL(3,$O$2:$O121)-0.5)/COUNTA(_xlfn.ANCHORARRAY($O$2)),"")</f>
        <v/>
      </c>
      <c r="R121" s="279" t="str">
        <f t="shared" si="6"/>
        <v/>
      </c>
      <c r="S121" s="279" t="str">
        <f t="shared" si="7"/>
        <v/>
      </c>
    </row>
    <row r="122" spans="6:19" ht="15.75" customHeight="1" x14ac:dyDescent="0.25">
      <c r="F122" s="280" t="str">
        <f>IF(ISNUMBER($D122),(SUBTOTAL(3,$D$2:$D122)-0.5)/COUNTA(_xlfn.ANCHORARRAY($D$2)),"")</f>
        <v/>
      </c>
      <c r="G122" s="279" t="str">
        <f t="shared" si="4"/>
        <v/>
      </c>
      <c r="H122" s="279" t="str">
        <f t="shared" si="5"/>
        <v/>
      </c>
      <c r="Q122" s="280" t="str">
        <f>IF(ISNUMBER($O122),(SUBTOTAL(3,$O$2:$O122)-0.5)/COUNTA(_xlfn.ANCHORARRAY($O$2)),"")</f>
        <v/>
      </c>
      <c r="R122" s="279" t="str">
        <f t="shared" si="6"/>
        <v/>
      </c>
      <c r="S122" s="279" t="str">
        <f t="shared" si="7"/>
        <v/>
      </c>
    </row>
    <row r="123" spans="6:19" ht="15.75" customHeight="1" x14ac:dyDescent="0.25">
      <c r="F123" s="280" t="str">
        <f>IF(ISNUMBER($D123),(SUBTOTAL(3,$D$2:$D123)-0.5)/COUNTA(_xlfn.ANCHORARRAY($D$2)),"")</f>
        <v/>
      </c>
      <c r="G123" s="279" t="str">
        <f t="shared" si="4"/>
        <v/>
      </c>
      <c r="H123" s="279" t="str">
        <f t="shared" si="5"/>
        <v/>
      </c>
      <c r="Q123" s="280" t="str">
        <f>IF(ISNUMBER($O123),(SUBTOTAL(3,$O$2:$O123)-0.5)/COUNTA(_xlfn.ANCHORARRAY($O$2)),"")</f>
        <v/>
      </c>
      <c r="R123" s="279" t="str">
        <f t="shared" si="6"/>
        <v/>
      </c>
      <c r="S123" s="279" t="str">
        <f t="shared" si="7"/>
        <v/>
      </c>
    </row>
    <row r="124" spans="6:19" ht="15.75" customHeight="1" x14ac:dyDescent="0.25">
      <c r="F124" s="280" t="str">
        <f>IF(ISNUMBER($D124),(SUBTOTAL(3,$D$2:$D124)-0.5)/COUNTA(_xlfn.ANCHORARRAY($D$2)),"")</f>
        <v/>
      </c>
      <c r="G124" s="279" t="str">
        <f t="shared" si="4"/>
        <v/>
      </c>
      <c r="H124" s="279" t="str">
        <f t="shared" si="5"/>
        <v/>
      </c>
      <c r="Q124" s="280" t="str">
        <f>IF(ISNUMBER($O124),(SUBTOTAL(3,$O$2:$O124)-0.5)/COUNTA(_xlfn.ANCHORARRAY($O$2)),"")</f>
        <v/>
      </c>
      <c r="R124" s="279" t="str">
        <f t="shared" si="6"/>
        <v/>
      </c>
      <c r="S124" s="279" t="str">
        <f t="shared" si="7"/>
        <v/>
      </c>
    </row>
    <row r="125" spans="6:19" ht="15.75" customHeight="1" x14ac:dyDescent="0.25">
      <c r="F125" s="280" t="str">
        <f>IF(ISNUMBER($D125),(SUBTOTAL(3,$D$2:$D125)-0.5)/COUNTA(_xlfn.ANCHORARRAY($D$2)),"")</f>
        <v/>
      </c>
      <c r="G125" s="279" t="str">
        <f t="shared" si="4"/>
        <v/>
      </c>
      <c r="H125" s="279" t="str">
        <f t="shared" si="5"/>
        <v/>
      </c>
      <c r="Q125" s="280" t="str">
        <f>IF(ISNUMBER($O125),(SUBTOTAL(3,$O$2:$O125)-0.5)/COUNTA(_xlfn.ANCHORARRAY($O$2)),"")</f>
        <v/>
      </c>
      <c r="R125" s="279" t="str">
        <f t="shared" si="6"/>
        <v/>
      </c>
      <c r="S125" s="279" t="str">
        <f t="shared" si="7"/>
        <v/>
      </c>
    </row>
    <row r="126" spans="6:19" ht="15.75" customHeight="1" x14ac:dyDescent="0.25">
      <c r="F126" s="280" t="str">
        <f>IF(ISNUMBER($D126),(SUBTOTAL(3,$D$2:$D126)-0.5)/COUNTA(_xlfn.ANCHORARRAY($D$2)),"")</f>
        <v/>
      </c>
      <c r="G126" s="279" t="str">
        <f t="shared" si="4"/>
        <v/>
      </c>
      <c r="H126" s="279" t="str">
        <f t="shared" si="5"/>
        <v/>
      </c>
      <c r="Q126" s="280" t="str">
        <f>IF(ISNUMBER($O126),(SUBTOTAL(3,$O$2:$O126)-0.5)/COUNTA(_xlfn.ANCHORARRAY($O$2)),"")</f>
        <v/>
      </c>
      <c r="R126" s="279" t="str">
        <f t="shared" si="6"/>
        <v/>
      </c>
      <c r="S126" s="279" t="str">
        <f t="shared" si="7"/>
        <v/>
      </c>
    </row>
    <row r="127" spans="6:19" ht="15.75" customHeight="1" x14ac:dyDescent="0.25">
      <c r="F127" s="280" t="str">
        <f>IF(ISNUMBER($D127),(SUBTOTAL(3,$D$2:$D127)-0.5)/COUNTA(_xlfn.ANCHORARRAY($D$2)),"")</f>
        <v/>
      </c>
      <c r="G127" s="279" t="str">
        <f t="shared" si="4"/>
        <v/>
      </c>
      <c r="H127" s="279" t="str">
        <f t="shared" si="5"/>
        <v/>
      </c>
      <c r="Q127" s="280" t="str">
        <f>IF(ISNUMBER($O127),(SUBTOTAL(3,$O$2:$O127)-0.5)/COUNTA(_xlfn.ANCHORARRAY($O$2)),"")</f>
        <v/>
      </c>
      <c r="R127" s="279" t="str">
        <f t="shared" si="6"/>
        <v/>
      </c>
      <c r="S127" s="279" t="str">
        <f t="shared" si="7"/>
        <v/>
      </c>
    </row>
    <row r="128" spans="6:19" ht="15.75" customHeight="1" x14ac:dyDescent="0.25">
      <c r="F128" s="280" t="str">
        <f>IF(ISNUMBER($D128),(SUBTOTAL(3,$D$2:$D128)-0.5)/COUNTA(_xlfn.ANCHORARRAY($D$2)),"")</f>
        <v/>
      </c>
      <c r="G128" s="279" t="str">
        <f t="shared" si="4"/>
        <v/>
      </c>
      <c r="H128" s="279" t="str">
        <f t="shared" si="5"/>
        <v/>
      </c>
      <c r="Q128" s="280" t="str">
        <f>IF(ISNUMBER($O128),(SUBTOTAL(3,$O$2:$O128)-0.5)/COUNTA(_xlfn.ANCHORARRAY($O$2)),"")</f>
        <v/>
      </c>
      <c r="R128" s="279" t="str">
        <f t="shared" si="6"/>
        <v/>
      </c>
      <c r="S128" s="279" t="str">
        <f t="shared" si="7"/>
        <v/>
      </c>
    </row>
    <row r="129" spans="6:19" ht="15.75" customHeight="1" x14ac:dyDescent="0.25">
      <c r="F129" s="280" t="str">
        <f>IF(ISNUMBER($D129),(SUBTOTAL(3,$D$2:$D129)-0.5)/COUNTA(_xlfn.ANCHORARRAY($D$2)),"")</f>
        <v/>
      </c>
      <c r="G129" s="279" t="str">
        <f t="shared" si="4"/>
        <v/>
      </c>
      <c r="H129" s="279" t="str">
        <f t="shared" si="5"/>
        <v/>
      </c>
      <c r="Q129" s="280" t="str">
        <f>IF(ISNUMBER($O129),(SUBTOTAL(3,$O$2:$O129)-0.5)/COUNTA(_xlfn.ANCHORARRAY($O$2)),"")</f>
        <v/>
      </c>
      <c r="R129" s="279" t="str">
        <f t="shared" si="6"/>
        <v/>
      </c>
      <c r="S129" s="279" t="str">
        <f t="shared" si="7"/>
        <v/>
      </c>
    </row>
    <row r="130" spans="6:19" ht="15.75" customHeight="1" x14ac:dyDescent="0.25">
      <c r="F130" s="280" t="str">
        <f>IF(ISNUMBER($D130),(SUBTOTAL(3,$D$2:$D130)-0.5)/COUNTA(_xlfn.ANCHORARRAY($D$2)),"")</f>
        <v/>
      </c>
      <c r="G130" s="279" t="str">
        <f t="shared" si="4"/>
        <v/>
      </c>
      <c r="H130" s="279" t="str">
        <f t="shared" si="5"/>
        <v/>
      </c>
      <c r="Q130" s="280" t="str">
        <f>IF(ISNUMBER($O130),(SUBTOTAL(3,$O$2:$O130)-0.5)/COUNTA(_xlfn.ANCHORARRAY($O$2)),"")</f>
        <v/>
      </c>
      <c r="R130" s="279" t="str">
        <f t="shared" si="6"/>
        <v/>
      </c>
      <c r="S130" s="279" t="str">
        <f t="shared" si="7"/>
        <v/>
      </c>
    </row>
    <row r="131" spans="6:19" ht="15.75" customHeight="1" x14ac:dyDescent="0.25"/>
    <row r="132" spans="6:19" ht="15.75" customHeight="1" x14ac:dyDescent="0.25"/>
    <row r="133" spans="6:19" ht="15.75" customHeight="1" x14ac:dyDescent="0.25"/>
    <row r="134" spans="6:19" ht="15.75" customHeight="1" x14ac:dyDescent="0.25"/>
    <row r="135" spans="6:19" ht="15.75" customHeight="1" x14ac:dyDescent="0.25"/>
    <row r="136" spans="6:19" ht="15.75" customHeight="1" x14ac:dyDescent="0.25"/>
    <row r="137" spans="6:19" ht="15.75" customHeight="1" x14ac:dyDescent="0.25"/>
    <row r="138" spans="6:19" ht="15.75" customHeight="1" x14ac:dyDescent="0.25"/>
    <row r="139" spans="6:19" ht="15.75" customHeight="1" x14ac:dyDescent="0.25"/>
    <row r="140" spans="6:19" ht="15.75" customHeight="1" x14ac:dyDescent="0.25"/>
    <row r="141" spans="6:19" ht="15.75" customHeight="1" x14ac:dyDescent="0.25"/>
    <row r="142" spans="6:19" ht="15.75" customHeight="1" x14ac:dyDescent="0.25"/>
    <row r="143" spans="6:19" ht="15.75" customHeight="1" x14ac:dyDescent="0.25"/>
    <row r="144" spans="6:19"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sheetData>
  <sheetProtection algorithmName="SHA-512" hashValue="7lukBOy+G4m1IDRZjV+N/Ci6KgpT0fdSq712ysx48mN6luYWScA8x2zIsxC0uG40ApNNHVIwgIDdK2guj4EwQg==" saltValue="rbPsWIRhCfl7PT54FjdFe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3443-CFE3-40D1-A857-2BA0CB066902}">
  <sheetPr>
    <tabColor theme="4" tint="0.79998168889431442"/>
  </sheetPr>
  <dimension ref="A1:M27"/>
  <sheetViews>
    <sheetView workbookViewId="0">
      <selection sqref="A1:O1"/>
    </sheetView>
  </sheetViews>
  <sheetFormatPr defaultColWidth="0" defaultRowHeight="16.149999999999999" customHeight="1" zeroHeight="1" x14ac:dyDescent="0.2"/>
  <cols>
    <col min="1" max="11" width="13.140625" style="6" customWidth="1"/>
    <col min="12" max="13" width="0" style="6" hidden="1" customWidth="1"/>
    <col min="14" max="16384" width="8.85546875" style="6" hidden="1"/>
  </cols>
  <sheetData>
    <row r="1" spans="1:11" ht="75" customHeight="1" x14ac:dyDescent="0.2">
      <c r="A1" s="303" t="s">
        <v>132</v>
      </c>
      <c r="B1" s="304"/>
      <c r="C1" s="304"/>
      <c r="D1" s="304"/>
      <c r="E1" s="304"/>
      <c r="F1" s="304"/>
      <c r="G1" s="304"/>
      <c r="H1" s="304"/>
      <c r="I1" s="304"/>
      <c r="J1" s="304"/>
      <c r="K1" s="304"/>
    </row>
    <row r="2" spans="1:11" ht="16.149999999999999" customHeight="1" x14ac:dyDescent="0.2">
      <c r="A2" s="251"/>
      <c r="B2" s="251"/>
      <c r="C2" s="251"/>
      <c r="D2" s="251"/>
      <c r="E2" s="251"/>
      <c r="F2" s="251"/>
      <c r="G2" s="251"/>
      <c r="H2" s="251"/>
      <c r="I2" s="251"/>
      <c r="J2" s="251"/>
      <c r="K2" s="251"/>
    </row>
    <row r="3" spans="1:11" ht="16.149999999999999" customHeight="1" x14ac:dyDescent="0.2">
      <c r="A3" s="8" t="s">
        <v>45</v>
      </c>
      <c r="B3" s="8"/>
      <c r="C3" s="8"/>
      <c r="D3" s="8"/>
      <c r="E3" s="8"/>
      <c r="F3" s="8"/>
      <c r="G3" s="8"/>
      <c r="H3" s="8"/>
      <c r="I3" s="8"/>
      <c r="J3" s="8"/>
      <c r="K3" s="8"/>
    </row>
    <row r="4" spans="1:11" ht="16.149999999999999" customHeight="1" x14ac:dyDescent="0.2">
      <c r="A4" s="238" t="s">
        <v>120</v>
      </c>
      <c r="B4" s="8"/>
      <c r="C4" s="8"/>
      <c r="D4" s="8"/>
      <c r="E4" s="8"/>
      <c r="F4" s="8"/>
      <c r="G4" s="8"/>
      <c r="H4" s="8"/>
      <c r="I4" s="8"/>
      <c r="J4" s="8"/>
      <c r="K4" s="8"/>
    </row>
    <row r="5" spans="1:11" ht="16.149999999999999" customHeight="1" x14ac:dyDescent="0.2">
      <c r="A5" s="8" t="s">
        <v>40</v>
      </c>
      <c r="B5" s="8"/>
      <c r="C5" s="8"/>
      <c r="D5" s="8"/>
      <c r="E5" s="8"/>
      <c r="F5" s="8"/>
      <c r="G5" s="8"/>
      <c r="H5" s="8"/>
      <c r="I5" s="8"/>
      <c r="J5" s="8"/>
      <c r="K5" s="8"/>
    </row>
    <row r="6" spans="1:11" ht="16.149999999999999" customHeight="1" x14ac:dyDescent="0.2">
      <c r="A6" s="8" t="s">
        <v>41</v>
      </c>
      <c r="B6" s="8"/>
      <c r="C6" s="8"/>
      <c r="D6" s="8"/>
      <c r="E6" s="8"/>
      <c r="F6" s="8"/>
      <c r="G6" s="8"/>
      <c r="H6" s="8"/>
      <c r="I6" s="8"/>
      <c r="J6" s="8"/>
      <c r="K6" s="8"/>
    </row>
    <row r="7" spans="1:11" ht="16.149999999999999" customHeight="1" x14ac:dyDescent="0.2">
      <c r="A7" s="8"/>
      <c r="B7" s="8"/>
      <c r="C7" s="8"/>
      <c r="D7" s="8"/>
      <c r="E7" s="8"/>
      <c r="F7" s="8"/>
      <c r="G7" s="8"/>
      <c r="H7" s="8"/>
      <c r="I7" s="8"/>
      <c r="J7" s="8"/>
      <c r="K7" s="8"/>
    </row>
    <row r="8" spans="1:11" ht="16.149999999999999" customHeight="1" x14ac:dyDescent="0.2">
      <c r="A8" s="8"/>
      <c r="B8" s="8"/>
      <c r="C8" s="8"/>
      <c r="D8" s="305" t="s">
        <v>28</v>
      </c>
      <c r="E8" s="306"/>
      <c r="F8" s="305" t="s">
        <v>27</v>
      </c>
      <c r="G8" s="306"/>
      <c r="H8" s="305" t="s">
        <v>26</v>
      </c>
      <c r="I8" s="306"/>
      <c r="J8" s="305" t="s">
        <v>25</v>
      </c>
      <c r="K8" s="306"/>
    </row>
    <row r="9" spans="1:11" ht="20.25" customHeight="1" x14ac:dyDescent="0.2">
      <c r="A9" s="311" t="s">
        <v>16</v>
      </c>
      <c r="B9" s="311"/>
      <c r="C9" s="311"/>
      <c r="D9" s="307"/>
      <c r="E9" s="308"/>
      <c r="F9" s="307"/>
      <c r="G9" s="308"/>
      <c r="H9" s="307"/>
      <c r="I9" s="308"/>
      <c r="J9" s="307"/>
      <c r="K9" s="308"/>
    </row>
    <row r="10" spans="1:11" ht="20.25" customHeight="1" x14ac:dyDescent="0.2">
      <c r="A10" s="311"/>
      <c r="B10" s="311"/>
      <c r="C10" s="311"/>
      <c r="D10" s="309"/>
      <c r="E10" s="310"/>
      <c r="F10" s="309"/>
      <c r="G10" s="310"/>
      <c r="H10" s="309"/>
      <c r="I10" s="310"/>
      <c r="J10" s="309"/>
      <c r="K10" s="310"/>
    </row>
    <row r="11" spans="1:11" ht="16.149999999999999" customHeight="1" x14ac:dyDescent="0.2">
      <c r="A11" s="8"/>
      <c r="B11" s="8"/>
      <c r="C11" s="8"/>
      <c r="D11" s="8"/>
      <c r="E11" s="8"/>
      <c r="F11" s="8"/>
      <c r="G11" s="8"/>
      <c r="H11" s="8"/>
      <c r="I11" s="8"/>
      <c r="J11" s="8"/>
      <c r="K11" s="8"/>
    </row>
    <row r="12" spans="1:11" ht="16.149999999999999" customHeight="1" x14ac:dyDescent="0.2">
      <c r="A12" s="8"/>
      <c r="B12" s="8"/>
      <c r="C12" s="8"/>
      <c r="D12" s="305" t="s">
        <v>28</v>
      </c>
      <c r="E12" s="306"/>
      <c r="F12" s="305" t="s">
        <v>27</v>
      </c>
      <c r="G12" s="306"/>
      <c r="H12" s="305" t="s">
        <v>26</v>
      </c>
      <c r="I12" s="306"/>
      <c r="J12" s="305" t="s">
        <v>25</v>
      </c>
      <c r="K12" s="306"/>
    </row>
    <row r="13" spans="1:11" ht="20.25" customHeight="1" x14ac:dyDescent="0.2">
      <c r="A13" s="311" t="s">
        <v>17</v>
      </c>
      <c r="B13" s="311"/>
      <c r="C13" s="311"/>
      <c r="D13" s="307"/>
      <c r="E13" s="308"/>
      <c r="F13" s="307"/>
      <c r="G13" s="308"/>
      <c r="H13" s="307"/>
      <c r="I13" s="308"/>
      <c r="J13" s="307"/>
      <c r="K13" s="308"/>
    </row>
    <row r="14" spans="1:11" ht="20.25" customHeight="1" x14ac:dyDescent="0.2">
      <c r="A14" s="311"/>
      <c r="B14" s="311"/>
      <c r="C14" s="311"/>
      <c r="D14" s="309"/>
      <c r="E14" s="310"/>
      <c r="F14" s="309"/>
      <c r="G14" s="310"/>
      <c r="H14" s="309"/>
      <c r="I14" s="310"/>
      <c r="J14" s="309"/>
      <c r="K14" s="310"/>
    </row>
    <row r="15" spans="1:11" ht="16.149999999999999" customHeight="1" x14ac:dyDescent="0.2">
      <c r="A15" s="8"/>
      <c r="B15" s="8"/>
      <c r="C15" s="8"/>
      <c r="D15" s="8"/>
      <c r="E15" s="8"/>
      <c r="F15" s="8"/>
      <c r="G15" s="8"/>
      <c r="H15" s="8"/>
      <c r="I15" s="8"/>
      <c r="J15" s="8"/>
      <c r="K15" s="8"/>
    </row>
    <row r="16" spans="1:11" ht="16.149999999999999" customHeight="1" x14ac:dyDescent="0.2">
      <c r="A16" s="8" t="s">
        <v>18</v>
      </c>
      <c r="B16" s="253" t="s">
        <v>29</v>
      </c>
      <c r="C16" s="8" t="s">
        <v>30</v>
      </c>
      <c r="D16" s="8"/>
      <c r="E16" s="8"/>
      <c r="F16" s="8"/>
      <c r="G16" s="8"/>
      <c r="H16" s="8"/>
      <c r="I16" s="18"/>
      <c r="J16" s="8"/>
      <c r="K16" s="8"/>
    </row>
    <row r="17" spans="1:13" ht="16.149999999999999" customHeight="1" x14ac:dyDescent="0.2">
      <c r="A17" s="8"/>
      <c r="B17" s="253" t="s">
        <v>22</v>
      </c>
      <c r="C17" s="8" t="s">
        <v>19</v>
      </c>
      <c r="D17" s="8"/>
      <c r="E17" s="8"/>
      <c r="F17" s="8"/>
      <c r="G17" s="8"/>
      <c r="H17" s="8"/>
      <c r="I17" s="8"/>
      <c r="J17" s="8"/>
      <c r="K17" s="8"/>
    </row>
    <row r="18" spans="1:13" ht="16.149999999999999" customHeight="1" x14ac:dyDescent="0.2">
      <c r="A18" s="8"/>
      <c r="B18" s="253" t="s">
        <v>0</v>
      </c>
      <c r="C18" s="8" t="s">
        <v>20</v>
      </c>
      <c r="D18" s="8"/>
      <c r="E18" s="8"/>
      <c r="F18" s="8"/>
      <c r="G18" s="8"/>
      <c r="H18" s="8"/>
      <c r="I18" s="8"/>
      <c r="J18" s="8"/>
      <c r="K18" s="8"/>
    </row>
    <row r="19" spans="1:13" ht="16.149999999999999" customHeight="1" x14ac:dyDescent="0.2">
      <c r="A19" s="8"/>
      <c r="B19" s="253" t="s">
        <v>24</v>
      </c>
      <c r="C19" s="8" t="s">
        <v>21</v>
      </c>
      <c r="D19" s="8"/>
      <c r="E19" s="8"/>
      <c r="F19" s="8"/>
      <c r="G19" s="8"/>
      <c r="H19" s="8"/>
      <c r="I19" s="8"/>
      <c r="J19" s="8"/>
      <c r="K19" s="8"/>
      <c r="M19" s="6" t="s">
        <v>31</v>
      </c>
    </row>
    <row r="20" spans="1:13" ht="16.149999999999999" customHeight="1" x14ac:dyDescent="0.2">
      <c r="A20" s="8"/>
      <c r="B20" s="8"/>
      <c r="C20" s="8"/>
      <c r="D20" s="8"/>
      <c r="E20" s="8"/>
      <c r="F20" s="8"/>
      <c r="G20" s="8"/>
      <c r="H20" s="8"/>
      <c r="I20" s="8"/>
      <c r="J20" s="8"/>
      <c r="K20" s="8"/>
    </row>
    <row r="21" spans="1:13" ht="16.149999999999999" customHeight="1" x14ac:dyDescent="0.2">
      <c r="A21" s="8" t="s">
        <v>46</v>
      </c>
      <c r="B21" s="8"/>
      <c r="C21" s="8"/>
      <c r="D21" s="8"/>
      <c r="E21" s="8"/>
      <c r="F21" s="8"/>
      <c r="G21" s="8"/>
      <c r="H21" s="8"/>
      <c r="I21" s="8"/>
      <c r="J21" s="8"/>
      <c r="K21" s="8"/>
    </row>
    <row r="22" spans="1:13" ht="16.149999999999999" customHeight="1" x14ac:dyDescent="0.2">
      <c r="A22" s="8"/>
      <c r="B22" s="8"/>
      <c r="C22" s="8"/>
      <c r="D22" s="8"/>
      <c r="E22" s="8"/>
      <c r="F22" s="8"/>
      <c r="G22" s="8"/>
      <c r="H22" s="8"/>
      <c r="I22" s="8"/>
      <c r="J22" s="8"/>
      <c r="K22" s="8"/>
    </row>
    <row r="23" spans="1:13" ht="16.149999999999999" customHeight="1" x14ac:dyDescent="0.2">
      <c r="A23" s="238" t="s">
        <v>121</v>
      </c>
      <c r="B23" s="8"/>
      <c r="C23" s="8"/>
      <c r="D23" s="8"/>
      <c r="E23" s="8"/>
      <c r="F23" s="8"/>
      <c r="G23" s="8"/>
      <c r="H23" s="8"/>
      <c r="I23" s="8"/>
      <c r="J23" s="8"/>
      <c r="K23" s="8"/>
    </row>
    <row r="24" spans="1:13" ht="16.149999999999999" customHeight="1" x14ac:dyDescent="0.2">
      <c r="A24" s="130" t="s">
        <v>0</v>
      </c>
      <c r="B24" s="130" t="s">
        <v>22</v>
      </c>
      <c r="C24" s="130" t="s">
        <v>32</v>
      </c>
      <c r="D24" s="130" t="s">
        <v>33</v>
      </c>
      <c r="E24" s="130" t="s">
        <v>34</v>
      </c>
      <c r="F24" s="130" t="s">
        <v>36</v>
      </c>
      <c r="G24" s="130" t="s">
        <v>37</v>
      </c>
      <c r="H24" s="130" t="s">
        <v>38</v>
      </c>
      <c r="I24" s="130" t="s">
        <v>42</v>
      </c>
      <c r="J24" s="130" t="s">
        <v>43</v>
      </c>
      <c r="K24" s="130" t="s">
        <v>35</v>
      </c>
    </row>
    <row r="25" spans="1:13" ht="16.149999999999999" customHeight="1" x14ac:dyDescent="0.2">
      <c r="A25" s="5">
        <f>COUNT(_xlfn.ANCHORARRAY('Data Sorting (COD)'!$B$2))</f>
        <v>0</v>
      </c>
      <c r="B25" s="11" t="str">
        <f>IF($A$25&lt;3,"n&lt;3",IF($A$25&gt;25,"n&gt;25",'Outlier Analysis'!$D$8))</f>
        <v>n&lt;3</v>
      </c>
      <c r="C25" s="5" t="str">
        <f>IF($A$25&lt;3,"n&lt;3",IF($A$25&gt;25,"n&gt;25",'Data Sorting (COD)'!$D$2))</f>
        <v>n&lt;3</v>
      </c>
      <c r="D25" s="5" t="str">
        <f>IF($A$25&lt;3,"n&lt;3",IF($A$25&gt;25,"n&gt;25",'Data Sorting (COD)'!$D$3))</f>
        <v>n&lt;3</v>
      </c>
      <c r="E25" s="5" t="str">
        <f>IF($A$25&lt;3,"n&lt;3",IF($A$25&gt;25,"n&gt;25",'Data Sorting (COD)'!$D$4))</f>
        <v>n&lt;3</v>
      </c>
      <c r="F25" s="5" t="str">
        <f>IF($A$25&lt;3,"n&lt;3",IF($A$25&gt;25,"n&gt;25",'Data Sorting (COD)'!$E$2))</f>
        <v>n&lt;3</v>
      </c>
      <c r="G25" s="5" t="str">
        <f>IF($A$25&lt;3,"n&lt;3",IF($A$25&gt;25,"n&gt;25",'Data Sorting (COD)'!$E$3))</f>
        <v>n&lt;3</v>
      </c>
      <c r="H25" s="5" t="str">
        <f>IF($A$25&lt;3,"n&lt;3",IF($A$25&gt;25,"n&gt;25",'Data Sorting (COD)'!$E$4))</f>
        <v>n&lt;3</v>
      </c>
      <c r="I25" s="10" t="str">
        <f>IFERROR(IF((($A$25&gt;=3)*($A$25&lt;=7))=1,($D$25-$C$25)/($F$25-$C$25),IF((($A$25&gt;=8)*($A$25&lt;=10))=1,($D$25-$C$25)/($G$25-$C$25),IF((($A$25&gt;=11)*($A$25&lt;=13))=1,($E$25-$C$25)/($G$25-$C$25),IF((($A$25&gt;=14)*($A$25&lt;=25))=1,($E$25-$C$25)/($H$25-$C$25),IF($A$25&lt;3,"n&lt;3","n&gt;25"))))),0)</f>
        <v>n&lt;3</v>
      </c>
      <c r="J25" s="10" t="str">
        <f>IFERROR(IF((($A$25&gt;=3)*($A$25&lt;=7))=1,($F$25-$G$25)/($F$25-$C$25),IF((($A$25&gt;=8)*($A$25&lt;=10))=1,($F$25-$G$25)/($F$25-$D$25),IF((($A$25&gt;=11)*($A$25&lt;=13))=1,($F$25-$H$25)/($F$25-$D$25),IF((($A$25&gt;=14)*($A$25&lt;=25))=1,($F$25-$H$25)/($F$25-$E$25),IF($A$25&lt;3,"n&lt;3","n&gt;25"))))),0)</f>
        <v>n&lt;3</v>
      </c>
      <c r="K25" s="243" t="str">
        <f>IF($A$25&lt;3,"n&lt;3",IF($A$25&gt;25,"n&gt;25",INDEX('Dixon Lookup Table'!$B$3:$C$25,MATCH($A$25,'Dixon Lookup Table'!$A$3:$A$25,0),MATCH(B$25,'Dixon Lookup Table'!$B$2:$C$2,0))))</f>
        <v>n&lt;3</v>
      </c>
    </row>
    <row r="26" spans="1:13" ht="16.149999999999999" customHeight="1" thickBot="1" x14ac:dyDescent="0.25">
      <c r="A26" s="253"/>
      <c r="B26" s="12"/>
      <c r="C26" s="8"/>
      <c r="D26" s="8"/>
      <c r="E26" s="8"/>
      <c r="F26" s="8"/>
      <c r="G26" s="8"/>
      <c r="H26" s="8"/>
      <c r="I26" s="16" t="s">
        <v>39</v>
      </c>
      <c r="J26" s="16" t="s">
        <v>39</v>
      </c>
      <c r="K26" s="8"/>
    </row>
    <row r="27" spans="1:13" ht="16.149999999999999" customHeight="1" x14ac:dyDescent="0.2">
      <c r="A27" s="8"/>
      <c r="B27" s="8"/>
      <c r="C27" s="8"/>
      <c r="D27" s="8"/>
      <c r="E27" s="8"/>
      <c r="F27" s="8"/>
      <c r="G27" s="8"/>
      <c r="H27" s="8"/>
      <c r="I27" s="17" t="str">
        <f>IF(ISNUMBER($I$25),$I$25&gt;$K$25,IF($I$25="n&lt;3","n&lt;3","n&gt;25"))</f>
        <v>n&lt;3</v>
      </c>
      <c r="J27" s="17" t="str">
        <f>IF(ISNUMBER($J$25),$J$25&gt;$K$25,IF($J$25="n&lt;3","n&lt;3","n&gt;25"))</f>
        <v>n&lt;3</v>
      </c>
      <c r="K27" s="8"/>
    </row>
  </sheetData>
  <sheetProtection algorithmName="SHA-512" hashValue="sSe+Oe+Kp/MIjtDfrClTjn8w1mfvDBbxLK7SZfpXu8wffuXU65E8vuzDVAd/w9ezJWVCEZaXyBvEcGzm3hpfqw==" saltValue="l3Gl2u4EJynYqshHNDYZig==" spinCount="100000" sheet="1" objects="1" scenarios="1"/>
  <mergeCells count="19">
    <mergeCell ref="D9:E10"/>
    <mergeCell ref="F9:G10"/>
    <mergeCell ref="A9:C10"/>
    <mergeCell ref="A13:C14"/>
    <mergeCell ref="J13:K14"/>
    <mergeCell ref="J9:K10"/>
    <mergeCell ref="H9:I10"/>
    <mergeCell ref="H13:I14"/>
    <mergeCell ref="F13:G14"/>
    <mergeCell ref="D12:E12"/>
    <mergeCell ref="F12:G12"/>
    <mergeCell ref="H12:I12"/>
    <mergeCell ref="J12:K12"/>
    <mergeCell ref="D13:E14"/>
    <mergeCell ref="A1:K1"/>
    <mergeCell ref="D8:E8"/>
    <mergeCell ref="F8:G8"/>
    <mergeCell ref="H8:I8"/>
    <mergeCell ref="J8:K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1D22-03C4-422C-983F-E8757A04B6DA}">
  <sheetPr>
    <tabColor theme="4" tint="0.79998168889431442"/>
  </sheetPr>
  <dimension ref="A1:W266"/>
  <sheetViews>
    <sheetView workbookViewId="0">
      <selection sqref="A1:I1"/>
    </sheetView>
  </sheetViews>
  <sheetFormatPr defaultColWidth="0" defaultRowHeight="16.149999999999999" customHeight="1" zeroHeight="1" x14ac:dyDescent="0.2"/>
  <cols>
    <col min="1" max="1" width="24.7109375" style="6" customWidth="1"/>
    <col min="2" max="2" width="21" style="6" customWidth="1"/>
    <col min="3" max="3" width="35.140625" style="6" customWidth="1"/>
    <col min="4" max="4" width="20.42578125" style="6" bestFit="1" customWidth="1"/>
    <col min="5" max="5" width="19.140625" style="253" bestFit="1" customWidth="1"/>
    <col min="6" max="6" width="20.42578125" style="6" bestFit="1" customWidth="1"/>
    <col min="7" max="7" width="19.140625" style="6" bestFit="1" customWidth="1"/>
    <col min="8" max="8" width="20.42578125" style="6" bestFit="1" customWidth="1"/>
    <col min="9" max="9" width="19.140625" style="6" bestFit="1" customWidth="1"/>
    <col min="10" max="10" width="20.42578125" style="6" bestFit="1" customWidth="1"/>
    <col min="11" max="11" width="19.140625" style="6" bestFit="1" customWidth="1"/>
    <col min="12" max="12" width="20.42578125" style="6" bestFit="1" customWidth="1"/>
    <col min="13" max="13" width="19.140625" style="6" bestFit="1" customWidth="1"/>
    <col min="14" max="14" width="20.42578125" style="6" bestFit="1" customWidth="1"/>
    <col min="15" max="15" width="19.140625" style="6" bestFit="1" customWidth="1"/>
    <col min="16" max="16" width="18.28515625" style="6" bestFit="1" customWidth="1"/>
    <col min="17" max="17" width="18" style="6" bestFit="1" customWidth="1"/>
    <col min="18" max="18" width="18.28515625" style="6" bestFit="1" customWidth="1"/>
    <col min="19" max="19" width="18" style="6" bestFit="1" customWidth="1"/>
    <col min="20" max="20" width="18.28515625" style="6" bestFit="1" customWidth="1"/>
    <col min="21" max="21" width="18" style="6" bestFit="1" customWidth="1"/>
    <col min="22" max="22" width="18.28515625" style="6" bestFit="1" customWidth="1"/>
    <col min="23" max="23" width="0" style="6" hidden="1" customWidth="1"/>
    <col min="24" max="16384" width="13.140625" style="6" hidden="1"/>
  </cols>
  <sheetData>
    <row r="1" spans="1:15" ht="45" customHeight="1" x14ac:dyDescent="0.2">
      <c r="A1" s="303" t="s">
        <v>133</v>
      </c>
      <c r="B1" s="304"/>
      <c r="C1" s="304"/>
      <c r="D1" s="304"/>
      <c r="E1" s="304"/>
      <c r="F1" s="304"/>
      <c r="G1" s="304"/>
      <c r="H1" s="304"/>
      <c r="I1" s="304"/>
      <c r="J1" s="18"/>
      <c r="K1" s="18"/>
    </row>
    <row r="2" spans="1:15" ht="16.149999999999999" customHeight="1" x14ac:dyDescent="0.2">
      <c r="A2" s="251"/>
      <c r="B2" s="251"/>
      <c r="C2" s="251"/>
      <c r="D2" s="251"/>
      <c r="E2" s="48"/>
      <c r="F2" s="251"/>
      <c r="G2" s="251"/>
      <c r="H2" s="251"/>
      <c r="I2" s="251"/>
      <c r="J2" s="251"/>
      <c r="K2" s="251"/>
    </row>
    <row r="3" spans="1:15" ht="16.149999999999999" customHeight="1" x14ac:dyDescent="0.2">
      <c r="A3" s="8" t="s">
        <v>44</v>
      </c>
      <c r="B3" s="8"/>
      <c r="C3" s="8"/>
      <c r="D3" s="8"/>
      <c r="F3" s="8"/>
      <c r="G3" s="8"/>
      <c r="H3" s="8"/>
      <c r="I3" s="8"/>
    </row>
    <row r="4" spans="1:15" ht="16.149999999999999" customHeight="1" x14ac:dyDescent="0.2">
      <c r="A4" s="238" t="s">
        <v>120</v>
      </c>
      <c r="B4" s="8"/>
      <c r="C4" s="8"/>
      <c r="D4" s="8"/>
      <c r="F4" s="8"/>
      <c r="G4" s="8"/>
      <c r="H4" s="8"/>
      <c r="I4" s="8"/>
    </row>
    <row r="5" spans="1:15" ht="16.149999999999999" customHeight="1" x14ac:dyDescent="0.2">
      <c r="A5" s="238" t="s">
        <v>122</v>
      </c>
      <c r="B5" s="8"/>
      <c r="C5" s="8"/>
      <c r="D5" s="8"/>
      <c r="F5" s="8"/>
      <c r="G5" s="8"/>
      <c r="H5" s="8"/>
      <c r="I5" s="8"/>
    </row>
    <row r="6" spans="1:15" ht="16.149999999999999" customHeight="1" x14ac:dyDescent="0.2">
      <c r="A6" s="8"/>
      <c r="B6" s="8"/>
      <c r="C6" s="8"/>
      <c r="D6" s="8"/>
      <c r="F6" s="8"/>
      <c r="G6" s="8"/>
      <c r="H6" s="8"/>
      <c r="I6" s="8"/>
    </row>
    <row r="7" spans="1:15" ht="60" customHeight="1" x14ac:dyDescent="0.2">
      <c r="A7" s="318" t="s">
        <v>158</v>
      </c>
      <c r="B7" s="304"/>
      <c r="C7" s="304"/>
      <c r="D7" s="304"/>
      <c r="E7" s="304"/>
      <c r="F7" s="304"/>
      <c r="G7" s="304"/>
      <c r="H7" s="304"/>
      <c r="I7" s="304"/>
      <c r="J7" s="18"/>
      <c r="K7" s="18"/>
    </row>
    <row r="8" spans="1:15" ht="16.149999999999999" customHeight="1" x14ac:dyDescent="0.2"/>
    <row r="9" spans="1:15" ht="19.899999999999999" customHeight="1" x14ac:dyDescent="0.2">
      <c r="A9" s="311" t="s">
        <v>57</v>
      </c>
      <c r="B9" s="307"/>
      <c r="C9" s="308"/>
    </row>
    <row r="10" spans="1:15" ht="19.899999999999999" customHeight="1" x14ac:dyDescent="0.2">
      <c r="A10" s="311"/>
      <c r="B10" s="309"/>
      <c r="C10" s="310"/>
      <c r="O10" s="14"/>
    </row>
    <row r="11" spans="1:15" ht="16.149999999999999" customHeight="1" x14ac:dyDescent="0.2"/>
    <row r="12" spans="1:15" ht="16.149999999999999" customHeight="1" x14ac:dyDescent="0.2">
      <c r="A12" s="8" t="s">
        <v>18</v>
      </c>
      <c r="B12" s="253" t="s">
        <v>48</v>
      </c>
      <c r="C12" s="245" t="s">
        <v>136</v>
      </c>
      <c r="D12" s="8"/>
      <c r="I12" s="13"/>
    </row>
    <row r="13" spans="1:15" ht="16.149999999999999" customHeight="1" x14ac:dyDescent="0.25">
      <c r="A13" s="8"/>
      <c r="B13" s="246" t="s">
        <v>134</v>
      </c>
      <c r="C13" s="238" t="s">
        <v>123</v>
      </c>
      <c r="D13" s="8"/>
      <c r="I13" s="13"/>
    </row>
    <row r="14" spans="1:15" ht="16.149999999999999" customHeight="1" x14ac:dyDescent="0.2">
      <c r="A14" s="8"/>
      <c r="B14" s="253" t="s">
        <v>23</v>
      </c>
      <c r="C14" s="238" t="s">
        <v>124</v>
      </c>
      <c r="D14" s="8"/>
      <c r="I14" s="13"/>
    </row>
    <row r="15" spans="1:15" ht="16.149999999999999" customHeight="1" x14ac:dyDescent="0.2">
      <c r="A15" s="8"/>
      <c r="B15" s="253" t="s">
        <v>52</v>
      </c>
      <c r="C15" s="238" t="s">
        <v>125</v>
      </c>
      <c r="D15" s="8"/>
      <c r="I15" s="13"/>
    </row>
    <row r="16" spans="1:15" ht="16.149999999999999" customHeight="1" x14ac:dyDescent="0.2">
      <c r="A16" s="8"/>
      <c r="B16" s="253" t="s">
        <v>22</v>
      </c>
      <c r="C16" s="8" t="s">
        <v>19</v>
      </c>
      <c r="D16" s="8"/>
    </row>
    <row r="17" spans="1:13" ht="16.149999999999999" customHeight="1" x14ac:dyDescent="0.2">
      <c r="A17" s="8"/>
      <c r="B17" s="253" t="s">
        <v>0</v>
      </c>
      <c r="C17" s="238" t="s">
        <v>126</v>
      </c>
      <c r="D17" s="8"/>
    </row>
    <row r="18" spans="1:13" ht="16.149999999999999" customHeight="1" x14ac:dyDescent="0.2">
      <c r="A18" s="8"/>
      <c r="B18" s="36" t="s">
        <v>73</v>
      </c>
      <c r="C18" s="8" t="s">
        <v>21</v>
      </c>
      <c r="D18" s="8"/>
      <c r="M18" s="6" t="s">
        <v>31</v>
      </c>
    </row>
    <row r="19" spans="1:13" ht="16.149999999999999" customHeight="1" x14ac:dyDescent="0.2"/>
    <row r="20" spans="1:13" ht="16.149999999999999" customHeight="1" x14ac:dyDescent="0.35">
      <c r="A20" s="37" t="s">
        <v>101</v>
      </c>
    </row>
    <row r="21" spans="1:13" ht="16.149999999999999" customHeight="1" x14ac:dyDescent="0.2"/>
    <row r="22" spans="1:13" ht="90" customHeight="1" x14ac:dyDescent="0.2">
      <c r="A22" s="319" t="s">
        <v>114</v>
      </c>
      <c r="B22" s="320"/>
      <c r="C22" s="320"/>
      <c r="D22" s="320"/>
      <c r="E22" s="320"/>
      <c r="F22" s="320"/>
      <c r="G22" s="320"/>
      <c r="H22" s="320"/>
      <c r="I22" s="320"/>
    </row>
    <row r="23" spans="1:13" ht="16.149999999999999" customHeight="1" x14ac:dyDescent="0.2"/>
    <row r="24" spans="1:13" ht="16.149999999999999" customHeight="1" x14ac:dyDescent="0.2">
      <c r="A24" s="37" t="s">
        <v>102</v>
      </c>
    </row>
    <row r="25" spans="1:13" ht="16.149999999999999" customHeight="1" x14ac:dyDescent="0.2"/>
    <row r="26" spans="1:13" ht="44.25" customHeight="1" x14ac:dyDescent="0.2">
      <c r="B26" s="312"/>
      <c r="C26" s="313"/>
    </row>
    <row r="27" spans="1:13" ht="16.149999999999999" customHeight="1" x14ac:dyDescent="0.2"/>
    <row r="28" spans="1:13" ht="16.149999999999999" customHeight="1" x14ac:dyDescent="0.2">
      <c r="A28" s="37" t="s">
        <v>18</v>
      </c>
      <c r="B28" s="36" t="s">
        <v>73</v>
      </c>
      <c r="C28" s="53" t="s">
        <v>115</v>
      </c>
    </row>
    <row r="29" spans="1:13" ht="16.149999999999999" customHeight="1" x14ac:dyDescent="0.2">
      <c r="B29" s="39" t="s">
        <v>105</v>
      </c>
      <c r="C29" s="238" t="s">
        <v>127</v>
      </c>
    </row>
    <row r="30" spans="1:13" ht="16.149999999999999" customHeight="1" x14ac:dyDescent="0.2">
      <c r="B30" s="39" t="s">
        <v>100</v>
      </c>
      <c r="C30" s="37" t="s">
        <v>103</v>
      </c>
      <c r="G30" s="314"/>
    </row>
    <row r="31" spans="1:13" ht="16.149999999999999" customHeight="1" x14ac:dyDescent="0.2">
      <c r="G31" s="315"/>
    </row>
    <row r="32" spans="1:13" ht="16.149999999999999" customHeight="1" x14ac:dyDescent="0.2">
      <c r="G32" s="315"/>
    </row>
    <row r="33" spans="1:19" ht="16.149999999999999" customHeight="1" x14ac:dyDescent="0.2">
      <c r="B33" s="247" t="s">
        <v>137</v>
      </c>
      <c r="C33" s="248" t="s">
        <v>139</v>
      </c>
      <c r="G33" s="305"/>
      <c r="H33" s="306"/>
    </row>
    <row r="34" spans="1:19" ht="16.149999999999999" customHeight="1" x14ac:dyDescent="0.2"/>
    <row r="35" spans="1:19" ht="16.149999999999999" customHeight="1" x14ac:dyDescent="0.2"/>
    <row r="36" spans="1:19" ht="16.149999999999999" customHeight="1" x14ac:dyDescent="0.2">
      <c r="A36" s="238" t="s">
        <v>121</v>
      </c>
      <c r="P36" s="42"/>
    </row>
    <row r="37" spans="1:19" ht="16.149999999999999" customHeight="1" thickBot="1" x14ac:dyDescent="0.25">
      <c r="A37" s="130" t="s">
        <v>0</v>
      </c>
      <c r="B37" s="130" t="s">
        <v>22</v>
      </c>
      <c r="C37" s="130" t="s">
        <v>63</v>
      </c>
      <c r="D37" s="43"/>
      <c r="E37" s="47"/>
      <c r="G37" s="21" t="s">
        <v>105</v>
      </c>
      <c r="H37" s="22" t="s">
        <v>135</v>
      </c>
      <c r="I37" s="23" t="s">
        <v>50</v>
      </c>
      <c r="J37" s="23" t="s">
        <v>51</v>
      </c>
      <c r="K37" s="28" t="s">
        <v>100</v>
      </c>
      <c r="L37" s="21" t="s">
        <v>138</v>
      </c>
      <c r="M37" s="24" t="s">
        <v>53</v>
      </c>
      <c r="N37" s="23" t="s">
        <v>49</v>
      </c>
      <c r="O37" s="28" t="s">
        <v>54</v>
      </c>
      <c r="P37" s="254"/>
      <c r="Q37" s="42"/>
      <c r="R37" s="42"/>
      <c r="S37" s="42"/>
    </row>
    <row r="38" spans="1:19" ht="16.149999999999999" customHeight="1" x14ac:dyDescent="0.2">
      <c r="A38" s="5">
        <f>COUNT(_xlfn.ANCHORARRAY('Data Sorting (COD)'!$B$2))</f>
        <v>0</v>
      </c>
      <c r="B38" s="11" t="str">
        <f>IF($A$38&lt;25,"n&lt;25",'Outlier Analysis'!$D$8)</f>
        <v>n&lt;25</v>
      </c>
      <c r="C38" s="5" t="str" cm="1">
        <f t="array" ref="C38">IF($A$38&lt;25,"n&lt;25",IFERROR(INDEX($G$38:$G$47,_xlfn.XMATCH(TRUE,$O$38:$O$47,0,-1))+1,0))</f>
        <v>n&lt;25</v>
      </c>
      <c r="E38" s="47"/>
      <c r="G38" s="40">
        <v>0</v>
      </c>
      <c r="H38" s="20" t="str">
        <f>IF($A$38&lt;25,"n&lt;25",AVERAGE(_xlfn.ANCHORARRAY($B$52)))</f>
        <v>n&lt;25</v>
      </c>
      <c r="I38" s="20" t="str">
        <f>IF($A$38&lt;25,"n&lt;25",_xlfn.STDEV.S(_xlfn.ANCHORARRAY($B$52)))</f>
        <v>n&lt;25</v>
      </c>
      <c r="J38" s="19" t="str" cm="1">
        <f t="array" ref="J38">IF($A$38&lt;25,"n&lt;25",IF(ABS(MIN(_xlfn.ANCHORARRAY($B$52)-$H38))&gt;ABS(MAX(_xlfn.ANCHORARRAY($B$52)-$H38)),MIN(_xlfn.ANCHORARRAY($B$52)),MAX(_xlfn.ANCHORARRAY($B$52))))</f>
        <v>n&lt;25</v>
      </c>
      <c r="K38" s="10" t="str">
        <f>IF($A$38&lt;25,"n&lt;25",1-(($B$38/2)/($A$38-$G38)))</f>
        <v>n&lt;25</v>
      </c>
      <c r="L38" s="31" t="str">
        <f>IF($A$38&lt;25,"n&lt;25",_xlfn.T.INV($K38,$A$38-$G38-2))</f>
        <v>n&lt;25</v>
      </c>
      <c r="M38" s="20" t="str">
        <f>IF($A$38&lt;25,"n&lt;25",ABS($J38-$H38)/$I38)</f>
        <v>n&lt;25</v>
      </c>
      <c r="N38" s="20" t="str">
        <f>IF($A$38&lt;25,"n&lt;25",($L38*($A$38-$G38-1))/SQRT(($A$38-$G38-2+$L38^2)*($A$38-$G38)))</f>
        <v>n&lt;25</v>
      </c>
      <c r="O38" s="25" t="str">
        <f>IF($A$38&lt;25,"n&lt;25",$M38&gt;$N38)</f>
        <v>n&lt;25</v>
      </c>
      <c r="P38" s="25"/>
      <c r="Q38" s="50"/>
      <c r="R38" s="51"/>
      <c r="S38" s="42"/>
    </row>
    <row r="39" spans="1:19" ht="16.149999999999999" customHeight="1" x14ac:dyDescent="0.2">
      <c r="A39" s="253"/>
      <c r="B39" s="12"/>
      <c r="D39" s="42"/>
      <c r="E39" s="47"/>
      <c r="G39" s="41">
        <v>1</v>
      </c>
      <c r="H39" s="20" t="str">
        <f>IF($A$38&lt;25,"n&lt;25",AVERAGE(_xlfn.ANCHORARRAY($D$52)))</f>
        <v>n&lt;25</v>
      </c>
      <c r="I39" s="20" t="str">
        <f>IF($A$38&lt;25,"n&lt;25",_xlfn.STDEV.S(_xlfn.ANCHORARRAY($D$52)))</f>
        <v>n&lt;25</v>
      </c>
      <c r="J39" s="19" t="str" cm="1">
        <f t="array" ref="J39">IF($A$38&lt;25,"n&lt;25",IF(ABS(MIN(_xlfn.ANCHORARRAY($D$52)-$H39))&gt;ABS(MAX(_xlfn.ANCHORARRAY($D$52)-$H39)),MIN(_xlfn.ANCHORARRAY($D$52)),MAX(_xlfn.ANCHORARRAY($D$52))))</f>
        <v>n&lt;25</v>
      </c>
      <c r="K39" s="10" t="str">
        <f t="shared" ref="K39:K46" si="0">IF($A$38&lt;25,"n&lt;25",1-(($B$38/2)/($A$38-$G39)))</f>
        <v>n&lt;25</v>
      </c>
      <c r="L39" s="31" t="str">
        <f t="shared" ref="L39:L47" si="1">IF($A$38&lt;25,"n&lt;25",_xlfn.T.INV($K39,$A$38-$G39-2))</f>
        <v>n&lt;25</v>
      </c>
      <c r="M39" s="20" t="str">
        <f t="shared" ref="M39:M46" si="2">IF($A$38&lt;25,"n&lt;25",ABS($J39-$H39)/$I39)</f>
        <v>n&lt;25</v>
      </c>
      <c r="N39" s="20" t="str">
        <f t="shared" ref="N39:N47" si="3">IF($A$38&lt;25,"n&lt;25",($L39*($A$38-$G39-1))/SQRT(($A$38-$G39-2+$L39^2)*($A$38-$G39)))</f>
        <v>n&lt;25</v>
      </c>
      <c r="O39" s="25" t="str">
        <f t="shared" ref="O39:O47" si="4">IF($A$38&lt;25,"n&lt;25",$M39&gt;$N39)</f>
        <v>n&lt;25</v>
      </c>
      <c r="P39" s="25"/>
      <c r="Q39" s="50"/>
      <c r="R39" s="51"/>
      <c r="S39" s="42"/>
    </row>
    <row r="40" spans="1:19" ht="16.149999999999999" customHeight="1" x14ac:dyDescent="0.2">
      <c r="D40" s="42"/>
      <c r="E40" s="47"/>
      <c r="G40" s="41">
        <v>2</v>
      </c>
      <c r="H40" s="20" t="str">
        <f>IF($A$38&lt;25,"n&lt;25",AVERAGE(_xlfn.ANCHORARRAY($F$52)))</f>
        <v>n&lt;25</v>
      </c>
      <c r="I40" s="20" t="str">
        <f>IF($A$38&lt;25,"n&lt;25",_xlfn.STDEV.S(_xlfn.ANCHORARRAY($F$52)))</f>
        <v>n&lt;25</v>
      </c>
      <c r="J40" s="19" t="str" cm="1">
        <f t="array" ref="J40">IF($A$38&lt;25,"n&lt;25",IF(ABS(MIN(_xlfn.ANCHORARRAY($F$52)-$H40))&gt;ABS(MAX(_xlfn.ANCHORARRAY($F$52)-$H40)),MIN(_xlfn.ANCHORARRAY($F$52)),MAX(_xlfn.ANCHORARRAY($F$52))))</f>
        <v>n&lt;25</v>
      </c>
      <c r="K40" s="10" t="str">
        <f t="shared" si="0"/>
        <v>n&lt;25</v>
      </c>
      <c r="L40" s="31" t="str">
        <f t="shared" si="1"/>
        <v>n&lt;25</v>
      </c>
      <c r="M40" s="20" t="str">
        <f t="shared" si="2"/>
        <v>n&lt;25</v>
      </c>
      <c r="N40" s="20" t="str">
        <f t="shared" si="3"/>
        <v>n&lt;25</v>
      </c>
      <c r="O40" s="25" t="str">
        <f t="shared" si="4"/>
        <v>n&lt;25</v>
      </c>
      <c r="P40" s="25"/>
      <c r="Q40" s="50"/>
      <c r="R40" s="51"/>
      <c r="S40" s="42"/>
    </row>
    <row r="41" spans="1:19" ht="16.149999999999999" customHeight="1" x14ac:dyDescent="0.2">
      <c r="A41" s="37"/>
      <c r="D41" s="42"/>
      <c r="E41" s="47"/>
      <c r="G41" s="41">
        <v>3</v>
      </c>
      <c r="H41" s="20" t="str">
        <f>IF($A$38&lt;25,"n&lt;25",AVERAGE(_xlfn.ANCHORARRAY($H$52)))</f>
        <v>n&lt;25</v>
      </c>
      <c r="I41" s="20" t="str">
        <f>IF($A$38&lt;25,"n&lt;25",_xlfn.STDEV.S(_xlfn.ANCHORARRAY($H$52)))</f>
        <v>n&lt;25</v>
      </c>
      <c r="J41" s="19" t="str" cm="1">
        <f t="array" ref="J41">IF($A$38&lt;25,"n&lt;25",IF(ABS(MIN(_xlfn.ANCHORARRAY($H$52)-$H41))&gt;ABS(MAX(_xlfn.ANCHORARRAY($H$52)-$H41)),MIN(_xlfn.ANCHORARRAY($H$52)),MAX(_xlfn.ANCHORARRAY($H$52))))</f>
        <v>n&lt;25</v>
      </c>
      <c r="K41" s="10" t="str">
        <f t="shared" si="0"/>
        <v>n&lt;25</v>
      </c>
      <c r="L41" s="31" t="str">
        <f t="shared" si="1"/>
        <v>n&lt;25</v>
      </c>
      <c r="M41" s="20" t="str">
        <f t="shared" si="2"/>
        <v>n&lt;25</v>
      </c>
      <c r="N41" s="20" t="str">
        <f t="shared" si="3"/>
        <v>n&lt;25</v>
      </c>
      <c r="O41" s="25" t="str">
        <f t="shared" si="4"/>
        <v>n&lt;25</v>
      </c>
      <c r="P41" s="25"/>
      <c r="Q41" s="50"/>
      <c r="R41" s="51"/>
      <c r="S41" s="42"/>
    </row>
    <row r="42" spans="1:19" ht="16.149999999999999" customHeight="1" x14ac:dyDescent="0.2">
      <c r="D42" s="42"/>
      <c r="E42" s="47"/>
      <c r="G42" s="41">
        <v>4</v>
      </c>
      <c r="H42" s="20" t="str">
        <f>IF($A$38&lt;25,"n&lt;25",AVERAGE(_xlfn.ANCHORARRAY($J$52)))</f>
        <v>n&lt;25</v>
      </c>
      <c r="I42" s="20" t="str">
        <f>IF($A$38&lt;25,"n&lt;25",_xlfn.STDEV.S(_xlfn.ANCHORARRAY($J$52)))</f>
        <v>n&lt;25</v>
      </c>
      <c r="J42" s="19" t="str" cm="1">
        <f t="array" ref="J42">IF($A$38&lt;25,"n&lt;25",IF(ABS(MIN(_xlfn.ANCHORARRAY($J$52)-$H42))&gt;ABS(MAX(_xlfn.ANCHORARRAY($J$52)-$H42)),MIN(_xlfn.ANCHORARRAY($J$52)),MAX(_xlfn.ANCHORARRAY($J$52))))</f>
        <v>n&lt;25</v>
      </c>
      <c r="K42" s="10" t="str">
        <f>IF($A$38&lt;25,"n&lt;25",1-(($B$38/2)/($A$38-$G42)))</f>
        <v>n&lt;25</v>
      </c>
      <c r="L42" s="31" t="str">
        <f>IF($A$38&lt;25,"n&lt;25",_xlfn.T.INV($K42,$A$38-$G42-2))</f>
        <v>n&lt;25</v>
      </c>
      <c r="M42" s="20" t="str">
        <f t="shared" si="2"/>
        <v>n&lt;25</v>
      </c>
      <c r="N42" s="20" t="str">
        <f>IF($A$38&lt;25,"n&lt;25",($L42*($A$38-$G42-1))/SQRT(($A$38-$G42-2+$L42^2)*($A$38-$G42)))</f>
        <v>n&lt;25</v>
      </c>
      <c r="O42" s="25" t="str">
        <f t="shared" si="4"/>
        <v>n&lt;25</v>
      </c>
      <c r="P42" s="25"/>
      <c r="Q42" s="50"/>
      <c r="R42" s="51"/>
      <c r="S42" s="42"/>
    </row>
    <row r="43" spans="1:19" ht="16.149999999999999" customHeight="1" x14ac:dyDescent="0.2">
      <c r="A43" s="37"/>
      <c r="D43" s="42"/>
      <c r="E43" s="47"/>
      <c r="G43" s="41">
        <v>5</v>
      </c>
      <c r="H43" s="20" t="str">
        <f>IF($A$38&lt;25,"n&lt;25",AVERAGE(_xlfn.ANCHORARRAY($L$52)))</f>
        <v>n&lt;25</v>
      </c>
      <c r="I43" s="20" t="str">
        <f>IF($A$38&lt;25,"n&lt;25",_xlfn.STDEV.S(_xlfn.ANCHORARRAY($L$52)))</f>
        <v>n&lt;25</v>
      </c>
      <c r="J43" s="19" t="str" cm="1">
        <f t="array" ref="J43">IF($A$38&lt;25,"n&lt;25",IF(ABS(MIN(_xlfn.ANCHORARRAY($L$52)-$H43))&gt;ABS(MAX(_xlfn.ANCHORARRAY($L$52)-$H43)),MIN(_xlfn.ANCHORARRAY($L$52)),MAX(_xlfn.ANCHORARRAY($L$52))))</f>
        <v>n&lt;25</v>
      </c>
      <c r="K43" s="10" t="str">
        <f t="shared" si="0"/>
        <v>n&lt;25</v>
      </c>
      <c r="L43" s="31" t="str">
        <f t="shared" si="1"/>
        <v>n&lt;25</v>
      </c>
      <c r="M43" s="20" t="str">
        <f>IF($A$38&lt;25,"n&lt;25",ABS($J43-$H43)/$I43)</f>
        <v>n&lt;25</v>
      </c>
      <c r="N43" s="20" t="str">
        <f t="shared" si="3"/>
        <v>n&lt;25</v>
      </c>
      <c r="O43" s="25" t="str">
        <f t="shared" si="4"/>
        <v>n&lt;25</v>
      </c>
      <c r="P43" s="25"/>
      <c r="Q43" s="50"/>
      <c r="R43" s="51"/>
      <c r="S43" s="42"/>
    </row>
    <row r="44" spans="1:19" ht="16.149999999999999" customHeight="1" x14ac:dyDescent="0.2">
      <c r="D44" s="42"/>
      <c r="E44" s="47"/>
      <c r="G44" s="41">
        <v>6</v>
      </c>
      <c r="H44" s="20" t="str">
        <f>IF($A$38&lt;25,"n&lt;25",AVERAGE(_xlfn.ANCHORARRAY($N$52)))</f>
        <v>n&lt;25</v>
      </c>
      <c r="I44" s="20" t="str">
        <f>IF($A$38&lt;25,"n&lt;25",_xlfn.STDEV.S(_xlfn.ANCHORARRAY($N$52)))</f>
        <v>n&lt;25</v>
      </c>
      <c r="J44" s="19" t="str" cm="1">
        <f t="array" ref="J44">IF($A$38&lt;25,"n&lt;25",IF(ABS(MIN(_xlfn.ANCHORARRAY($N$52)-$H44))&gt;ABS(MAX(_xlfn.ANCHORARRAY($N$52)-$H44)),MIN(_xlfn.ANCHORARRAY($N$52)),MAX(_xlfn.ANCHORARRAY($N$52))))</f>
        <v>n&lt;25</v>
      </c>
      <c r="K44" s="10" t="str">
        <f t="shared" si="0"/>
        <v>n&lt;25</v>
      </c>
      <c r="L44" s="31" t="str">
        <f t="shared" si="1"/>
        <v>n&lt;25</v>
      </c>
      <c r="M44" s="20" t="str">
        <f t="shared" si="2"/>
        <v>n&lt;25</v>
      </c>
      <c r="N44" s="20" t="str">
        <f t="shared" si="3"/>
        <v>n&lt;25</v>
      </c>
      <c r="O44" s="25" t="str">
        <f t="shared" si="4"/>
        <v>n&lt;25</v>
      </c>
      <c r="P44" s="25"/>
      <c r="Q44" s="50"/>
      <c r="R44" s="51"/>
      <c r="S44" s="42"/>
    </row>
    <row r="45" spans="1:19" ht="16.149999999999999" customHeight="1" x14ac:dyDescent="0.2">
      <c r="A45" s="37"/>
      <c r="D45" s="42"/>
      <c r="E45" s="47"/>
      <c r="G45" s="41">
        <v>7</v>
      </c>
      <c r="H45" s="20" t="str">
        <f>IF($A$38&lt;25,"n&lt;25",AVERAGE(_xlfn.ANCHORARRAY($P$52)))</f>
        <v>n&lt;25</v>
      </c>
      <c r="I45" s="20" t="str">
        <f>IF($A$38&lt;25,"n&lt;25",_xlfn.STDEV.S(_xlfn.ANCHORARRAY($P$52)))</f>
        <v>n&lt;25</v>
      </c>
      <c r="J45" s="19" t="str" cm="1">
        <f t="array" ref="J45">IF($A$38&lt;25,"n&lt;25",IF(ABS(MIN(_xlfn.ANCHORARRAY($P$52)-$H45))&gt;ABS(MAX(_xlfn.ANCHORARRAY($P$52)-$H45)),MIN(_xlfn.ANCHORARRAY($P$52)),MAX(_xlfn.ANCHORARRAY($P$52))))</f>
        <v>n&lt;25</v>
      </c>
      <c r="K45" s="10" t="str">
        <f t="shared" si="0"/>
        <v>n&lt;25</v>
      </c>
      <c r="L45" s="31" t="str">
        <f t="shared" si="1"/>
        <v>n&lt;25</v>
      </c>
      <c r="M45" s="20" t="str">
        <f>IF($A$38&lt;25,"n&lt;25",ABS($J45-$H45)/$I45)</f>
        <v>n&lt;25</v>
      </c>
      <c r="N45" s="20" t="str">
        <f t="shared" si="3"/>
        <v>n&lt;25</v>
      </c>
      <c r="O45" s="25" t="str">
        <f t="shared" si="4"/>
        <v>n&lt;25</v>
      </c>
      <c r="P45" s="25"/>
      <c r="Q45" s="50"/>
      <c r="R45" s="51"/>
      <c r="S45" s="42"/>
    </row>
    <row r="46" spans="1:19" ht="16.149999999999999" customHeight="1" x14ac:dyDescent="0.2">
      <c r="A46" s="38"/>
      <c r="D46" s="42"/>
      <c r="E46" s="47"/>
      <c r="G46" s="41">
        <v>8</v>
      </c>
      <c r="H46" s="20" t="str">
        <f>IF($A$38&lt;25,"n&lt;25",AVERAGE(_xlfn.ANCHORARRAY($R$52)))</f>
        <v>n&lt;25</v>
      </c>
      <c r="I46" s="20" t="str">
        <f>IF($A$38&lt;25,"n&lt;25",_xlfn.STDEV.S(_xlfn.ANCHORARRAY($R$52)))</f>
        <v>n&lt;25</v>
      </c>
      <c r="J46" s="19" t="str" cm="1">
        <f t="array" ref="J46">IF($A$38&lt;25,"n&lt;25",IF(ABS(MIN(_xlfn.ANCHORARRAY($R$52)-$H46))&gt;ABS(MAX(_xlfn.ANCHORARRAY($R$52)-$H46)),MIN(_xlfn.ANCHORARRAY($R$52)),MAX(_xlfn.ANCHORARRAY($R$52))))</f>
        <v>n&lt;25</v>
      </c>
      <c r="K46" s="10" t="str">
        <f t="shared" si="0"/>
        <v>n&lt;25</v>
      </c>
      <c r="L46" s="31" t="str">
        <f t="shared" si="1"/>
        <v>n&lt;25</v>
      </c>
      <c r="M46" s="20" t="str">
        <f t="shared" si="2"/>
        <v>n&lt;25</v>
      </c>
      <c r="N46" s="20" t="str">
        <f t="shared" si="3"/>
        <v>n&lt;25</v>
      </c>
      <c r="O46" s="25" t="str">
        <f t="shared" si="4"/>
        <v>n&lt;25</v>
      </c>
      <c r="P46" s="25"/>
      <c r="Q46" s="50"/>
      <c r="R46" s="51"/>
      <c r="S46" s="42"/>
    </row>
    <row r="47" spans="1:19" ht="16.149999999999999" customHeight="1" x14ac:dyDescent="0.2">
      <c r="D47" s="42"/>
      <c r="E47" s="47"/>
      <c r="G47" s="80">
        <v>9</v>
      </c>
      <c r="H47" s="81" t="str">
        <f>IF($A$38&lt;25,"n&lt;25",AVERAGE(_xlfn.ANCHORARRAY($T$52)))</f>
        <v>n&lt;25</v>
      </c>
      <c r="I47" s="81" t="str">
        <f>IF($A$38&lt;25,"n&lt;25",_xlfn.STDEV.S(_xlfn.ANCHORARRAY($T$52)))</f>
        <v>n&lt;25</v>
      </c>
      <c r="J47" s="78" t="str" cm="1">
        <f t="array" ref="J47">IF($A$38&lt;25,"n&lt;25",IF(ABS(MIN(_xlfn.ANCHORARRAY($T$52)-$H47))&gt;ABS(MAX(_xlfn.ANCHORARRAY($T$52)-$H47)),MIN(_xlfn.ANCHORARRAY($T$52)),MAX(_xlfn.ANCHORARRAY($T$52))))</f>
        <v>n&lt;25</v>
      </c>
      <c r="K47" s="82" t="str">
        <f>IF($A$38&lt;25,"n&lt;25",1-(($B$38/2)/($A$38-$G47)))</f>
        <v>n&lt;25</v>
      </c>
      <c r="L47" s="83" t="str">
        <f t="shared" si="1"/>
        <v>n&lt;25</v>
      </c>
      <c r="M47" s="81" t="str">
        <f>IF($A$38&lt;25,"n&lt;25",ABS($J47-$H47)/$I47)</f>
        <v>n&lt;25</v>
      </c>
      <c r="N47" s="81" t="str">
        <f t="shared" si="3"/>
        <v>n&lt;25</v>
      </c>
      <c r="O47" s="252" t="str">
        <f t="shared" si="4"/>
        <v>n&lt;25</v>
      </c>
      <c r="P47" s="25"/>
      <c r="Q47" s="50"/>
      <c r="R47" s="51"/>
      <c r="S47" s="42"/>
    </row>
    <row r="48" spans="1:19" ht="16.149999999999999" customHeight="1" x14ac:dyDescent="0.2">
      <c r="P48" s="42"/>
    </row>
    <row r="49" spans="1:23" ht="16.149999999999999" customHeight="1" x14ac:dyDescent="0.2">
      <c r="P49" s="42"/>
    </row>
    <row r="50" spans="1:23" ht="16.149999999999999" customHeight="1" x14ac:dyDescent="0.2">
      <c r="A50" s="316">
        <v>0</v>
      </c>
      <c r="B50" s="317"/>
      <c r="C50" s="316">
        <v>1</v>
      </c>
      <c r="D50" s="317"/>
      <c r="E50" s="316">
        <v>2</v>
      </c>
      <c r="F50" s="317"/>
      <c r="G50" s="316">
        <v>3</v>
      </c>
      <c r="H50" s="317"/>
      <c r="I50" s="316">
        <v>4</v>
      </c>
      <c r="J50" s="317"/>
      <c r="K50" s="316">
        <v>5</v>
      </c>
      <c r="L50" s="317"/>
      <c r="M50" s="316">
        <v>6</v>
      </c>
      <c r="N50" s="317"/>
      <c r="O50" s="316">
        <v>7</v>
      </c>
      <c r="P50" s="317"/>
      <c r="Q50" s="316">
        <v>8</v>
      </c>
      <c r="R50" s="317"/>
      <c r="S50" s="316">
        <v>9</v>
      </c>
      <c r="T50" s="317"/>
      <c r="U50" s="321">
        <v>10</v>
      </c>
      <c r="V50" s="322"/>
      <c r="W50" s="26"/>
    </row>
    <row r="51" spans="1:23" ht="16.149999999999999" customHeight="1" x14ac:dyDescent="0.2">
      <c r="A51" s="161" t="s">
        <v>110</v>
      </c>
      <c r="B51" s="47" t="s">
        <v>5</v>
      </c>
      <c r="C51" s="161" t="s">
        <v>110</v>
      </c>
      <c r="D51" s="47" t="s">
        <v>5</v>
      </c>
      <c r="E51" s="161" t="s">
        <v>110</v>
      </c>
      <c r="F51" s="47" t="s">
        <v>5</v>
      </c>
      <c r="G51" s="161" t="s">
        <v>110</v>
      </c>
      <c r="H51" s="47" t="s">
        <v>5</v>
      </c>
      <c r="I51" s="161" t="s">
        <v>110</v>
      </c>
      <c r="J51" s="47" t="s">
        <v>5</v>
      </c>
      <c r="K51" s="161" t="s">
        <v>110</v>
      </c>
      <c r="L51" s="47" t="s">
        <v>5</v>
      </c>
      <c r="M51" s="161" t="s">
        <v>110</v>
      </c>
      <c r="N51" s="47" t="s">
        <v>5</v>
      </c>
      <c r="O51" s="161" t="s">
        <v>110</v>
      </c>
      <c r="P51" s="47" t="s">
        <v>5</v>
      </c>
      <c r="Q51" s="161" t="s">
        <v>110</v>
      </c>
      <c r="R51" s="47" t="s">
        <v>5</v>
      </c>
      <c r="S51" s="161" t="s">
        <v>110</v>
      </c>
      <c r="T51" s="47" t="s">
        <v>5</v>
      </c>
      <c r="U51" s="161" t="s">
        <v>110</v>
      </c>
      <c r="V51" s="44" t="s">
        <v>5</v>
      </c>
      <c r="W51" s="26"/>
    </row>
    <row r="52" spans="1:23" ht="16.149999999999999" customHeight="1" x14ac:dyDescent="0.2">
      <c r="A52" s="79" t="str" cm="1">
        <f t="array" ref="A52">IF($A$38&lt;25,"n&lt;25",IF($A$38=0,"",_xlfn.ANCHORARRAY('Data Sorting (COD)'!$C$2)))</f>
        <v>n&lt;25</v>
      </c>
      <c r="B52" s="162" t="str" cm="1">
        <f t="array" ref="B52">IF($A$38&lt;25,"n&lt;25",IF($A$38=0,"",_xlfn.ANCHORARRAY('Data Sorting (COD)'!$D$2)))</f>
        <v>n&lt;25</v>
      </c>
      <c r="C52" s="79" t="str" cm="1">
        <f t="array" ref="C52">IF($A$38&lt;25,"n&lt;25",IF($J$38=$B$52,_xlfn.DROP(_xlfn.ANCHORARRAY(A52),1),_xlfn.DROP(_xlfn.ANCHORARRAY(A52),-1)))</f>
        <v>n&lt;25</v>
      </c>
      <c r="D52" s="162" t="str" cm="1">
        <f t="array" ref="D52">IF($A$38&lt;25,"n&lt;25",IF($J$38=$B$52,_xlfn.DROP(_xlfn.ANCHORARRAY($B$52),1),_xlfn.DROP(_xlfn.ANCHORARRAY($B$52),-1)))</f>
        <v>n&lt;25</v>
      </c>
      <c r="E52" s="79" t="str" cm="1">
        <f t="array" ref="E52">IF($A$38&lt;25,"n&lt;25",IF($J$39=$D$52,_xlfn.DROP(_xlfn.ANCHORARRAY($C$52),1),_xlfn.DROP(_xlfn.ANCHORARRAY($C$52),-1)))</f>
        <v>n&lt;25</v>
      </c>
      <c r="F52" s="162" t="str" cm="1">
        <f t="array" ref="F52">IF($A$38&lt;25,"n&lt;25",IF($J$39=$D$52,_xlfn.DROP(_xlfn.ANCHORARRAY($D$52),1),_xlfn.DROP(_xlfn.ANCHORARRAY($D$52),-1)))</f>
        <v>n&lt;25</v>
      </c>
      <c r="G52" s="79" t="str" cm="1">
        <f t="array" ref="G52">IF($A$38&lt;25,"n&lt;25",IF($J$40=$F$52,_xlfn.DROP(_xlfn.ANCHORARRAY($E$52),1),_xlfn.DROP(_xlfn.ANCHORARRAY($E$52),-1)))</f>
        <v>n&lt;25</v>
      </c>
      <c r="H52" s="162" t="str" cm="1">
        <f t="array" ref="H52">IF($A$38&lt;25,"n&lt;25",IF($J$40=$F$52,_xlfn.DROP(_xlfn.ANCHORARRAY($F$52),1),_xlfn.DROP(_xlfn.ANCHORARRAY($F$52),-1)))</f>
        <v>n&lt;25</v>
      </c>
      <c r="I52" s="79" t="str" cm="1">
        <f t="array" ref="I52">IF($A$38&lt;25,"n&lt;25",IF($J$41=$H$52,_xlfn.DROP(_xlfn.ANCHORARRAY($G$52),1),_xlfn.DROP(_xlfn.ANCHORARRAY($G$52),-1)))</f>
        <v>n&lt;25</v>
      </c>
      <c r="J52" s="162" t="str" cm="1">
        <f t="array" ref="J52">IF($A$38&lt;25,"n&lt;25",IF($J$41=$H$52,_xlfn.DROP(_xlfn.ANCHORARRAY($H$52),1),_xlfn.DROP(_xlfn.ANCHORARRAY($H$52),-1)))</f>
        <v>n&lt;25</v>
      </c>
      <c r="K52" s="79" t="str" cm="1">
        <f t="array" ref="K52">IF($A$38&lt;25,"n&lt;25",IF($J$42=$J$52,_xlfn.DROP(_xlfn.ANCHORARRAY($I$52),1),_xlfn.DROP(_xlfn.ANCHORARRAY($I$52),-1)))</f>
        <v>n&lt;25</v>
      </c>
      <c r="L52" s="162" t="str" cm="1">
        <f t="array" ref="L52">IF($A$38&lt;25,"n&lt;25",IF($J$42=$J$52,_xlfn.DROP(_xlfn.ANCHORARRAY($J$52),1),_xlfn.DROP(_xlfn.ANCHORARRAY($J$52),-1)))</f>
        <v>n&lt;25</v>
      </c>
      <c r="M52" s="79" t="str" cm="1">
        <f t="array" ref="M52">IF($A$38&lt;25,"n&lt;25",IF($J$43=$L$52,_xlfn.DROP(_xlfn.ANCHORARRAY($K$52),1),_xlfn.DROP(_xlfn.ANCHORARRAY($K$52),-1)))</f>
        <v>n&lt;25</v>
      </c>
      <c r="N52" s="162" t="str" cm="1">
        <f t="array" ref="N52">IF($A$38&lt;25,"n&lt;25",IF($J$43=$L$52,_xlfn.DROP(_xlfn.ANCHORARRAY($L$52),1),_xlfn.DROP(_xlfn.ANCHORARRAY($L$52),-1)))</f>
        <v>n&lt;25</v>
      </c>
      <c r="O52" s="79" t="str" cm="1">
        <f t="array" ref="O52">IF($A$38&lt;25,"n&lt;25",IF($J$44=$N$52,_xlfn.DROP(_xlfn.ANCHORARRAY($M$52),1),_xlfn.DROP(_xlfn.ANCHORARRAY($M$52),-1)))</f>
        <v>n&lt;25</v>
      </c>
      <c r="P52" s="162" t="str" cm="1">
        <f t="array" ref="P52">IF($A$38&lt;25,"n&lt;25",IF($J$44=$N$52,_xlfn.DROP(_xlfn.ANCHORARRAY($N$52),1),_xlfn.DROP(_xlfn.ANCHORARRAY($N$52),-1)))</f>
        <v>n&lt;25</v>
      </c>
      <c r="Q52" s="79" t="str" cm="1">
        <f t="array" ref="Q52">IF($A$38&lt;25,"n&lt;25",IF($J$45=$P$52,_xlfn.DROP(_xlfn.ANCHORARRAY($O$52),1),_xlfn.DROP(_xlfn.ANCHORARRAY($O$52),-1)))</f>
        <v>n&lt;25</v>
      </c>
      <c r="R52" s="162" t="str" cm="1">
        <f t="array" ref="R52">IF($A$38&lt;25,"n&lt;25",IF($J$45=$P$52,_xlfn.DROP(_xlfn.ANCHORARRAY($P$52),1),_xlfn.DROP(_xlfn.ANCHORARRAY($P$52),-1)))</f>
        <v>n&lt;25</v>
      </c>
      <c r="S52" s="79" t="str" cm="1">
        <f t="array" ref="S52">IF($A$38&lt;25,"n&lt;25",IF($J$46=$R$52,_xlfn.DROP(_xlfn.ANCHORARRAY($Q$52),1),_xlfn.DROP(_xlfn.ANCHORARRAY($Q$52),-1)))</f>
        <v>n&lt;25</v>
      </c>
      <c r="T52" s="162" t="str" cm="1">
        <f t="array" ref="T52">IF($A$38&lt;25,"n&lt;25",IF($J$46=$R$52,_xlfn.DROP(_xlfn.ANCHORARRAY($R$52),1),_xlfn.DROP(_xlfn.ANCHORARRAY($R$52),-1)))</f>
        <v>n&lt;25</v>
      </c>
      <c r="U52" s="79" t="str" cm="1">
        <f t="array" ref="U52">IF($A$38&lt;25,"n&lt;25",IF($J$47=$T$52,_xlfn.DROP(_xlfn.ANCHORARRAY($S$52),1),_xlfn.DROP(_xlfn.ANCHORARRAY($S$52),-1)))</f>
        <v>n&lt;25</v>
      </c>
      <c r="V52" s="162" t="str" cm="1">
        <f t="array" ref="V52">IF($A$38&lt;25,"n&lt;25",IF($J$47=$T$52,_xlfn.DROP(_xlfn.ANCHORARRAY($T$52),1),_xlfn.DROP(_xlfn.ANCHORARRAY($T$52),-1)))</f>
        <v>n&lt;25</v>
      </c>
      <c r="W52" s="42"/>
    </row>
    <row r="53" spans="1:23" ht="16.149999999999999" customHeight="1" x14ac:dyDescent="0.2">
      <c r="A53" s="27"/>
      <c r="B53" s="19"/>
      <c r="C53" s="27"/>
      <c r="D53" s="19"/>
      <c r="E53" s="27"/>
      <c r="F53" s="19"/>
      <c r="G53" s="27"/>
      <c r="H53" s="19"/>
      <c r="I53" s="27"/>
      <c r="J53" s="19"/>
      <c r="K53" s="27"/>
      <c r="L53" s="19"/>
      <c r="M53" s="27"/>
      <c r="N53" s="19"/>
      <c r="O53" s="27"/>
      <c r="P53" s="19"/>
      <c r="Q53" s="27"/>
      <c r="R53" s="19"/>
      <c r="S53" s="27"/>
      <c r="T53" s="19"/>
      <c r="U53" s="27"/>
      <c r="V53" s="19"/>
      <c r="W53" s="42"/>
    </row>
    <row r="54" spans="1:23" ht="16.149999999999999" customHeight="1" x14ac:dyDescent="0.2">
      <c r="A54" s="27"/>
      <c r="B54" s="19"/>
      <c r="C54" s="27"/>
      <c r="D54" s="19"/>
      <c r="E54" s="27"/>
      <c r="F54" s="19"/>
      <c r="G54" s="27"/>
      <c r="H54" s="19"/>
      <c r="I54" s="27"/>
      <c r="J54" s="19"/>
      <c r="K54" s="27"/>
      <c r="L54" s="19"/>
      <c r="M54" s="27"/>
      <c r="N54" s="19"/>
      <c r="O54" s="27"/>
      <c r="P54" s="19"/>
      <c r="Q54" s="27"/>
      <c r="R54" s="19"/>
      <c r="S54" s="27"/>
      <c r="T54" s="19"/>
      <c r="U54" s="27"/>
      <c r="V54" s="19"/>
      <c r="W54" s="42"/>
    </row>
    <row r="55" spans="1:23" ht="16.149999999999999" customHeight="1" x14ac:dyDescent="0.2">
      <c r="A55" s="27"/>
      <c r="B55" s="19"/>
      <c r="C55" s="27"/>
      <c r="D55" s="19"/>
      <c r="E55" s="27"/>
      <c r="F55" s="19"/>
      <c r="G55" s="27"/>
      <c r="H55" s="19"/>
      <c r="I55" s="27"/>
      <c r="J55" s="19"/>
      <c r="K55" s="27"/>
      <c r="L55" s="19"/>
      <c r="M55" s="27"/>
      <c r="N55" s="19"/>
      <c r="O55" s="27"/>
      <c r="P55" s="19"/>
      <c r="Q55" s="27"/>
      <c r="R55" s="19"/>
      <c r="S55" s="27"/>
      <c r="T55" s="19"/>
      <c r="U55" s="27"/>
      <c r="V55" s="19"/>
      <c r="W55" s="42"/>
    </row>
    <row r="56" spans="1:23" ht="16.149999999999999" customHeight="1" x14ac:dyDescent="0.2">
      <c r="A56" s="27"/>
      <c r="B56" s="19"/>
      <c r="C56" s="27"/>
      <c r="D56" s="19"/>
      <c r="E56" s="27"/>
      <c r="F56" s="19"/>
      <c r="G56" s="27"/>
      <c r="H56" s="19"/>
      <c r="I56" s="27"/>
      <c r="J56" s="19"/>
      <c r="K56" s="27"/>
      <c r="L56" s="19"/>
      <c r="M56" s="27"/>
      <c r="N56" s="19"/>
      <c r="O56" s="27"/>
      <c r="P56" s="19"/>
      <c r="Q56" s="27"/>
      <c r="R56" s="19"/>
      <c r="S56" s="27"/>
      <c r="T56" s="19"/>
      <c r="U56" s="27"/>
      <c r="V56" s="19"/>
      <c r="W56" s="42"/>
    </row>
    <row r="57" spans="1:23" ht="16.149999999999999" customHeight="1" x14ac:dyDescent="0.2">
      <c r="A57" s="27"/>
      <c r="B57" s="19"/>
      <c r="C57" s="27"/>
      <c r="D57" s="19"/>
      <c r="E57" s="27"/>
      <c r="F57" s="19"/>
      <c r="G57" s="27"/>
      <c r="H57" s="19"/>
      <c r="I57" s="27"/>
      <c r="J57" s="19"/>
      <c r="K57" s="27"/>
      <c r="L57" s="19"/>
      <c r="M57" s="27"/>
      <c r="N57" s="19"/>
      <c r="O57" s="27"/>
      <c r="P57" s="19"/>
      <c r="Q57" s="27"/>
      <c r="R57" s="19"/>
      <c r="S57" s="27"/>
      <c r="T57" s="19"/>
      <c r="U57" s="27"/>
      <c r="V57" s="19"/>
      <c r="W57" s="42"/>
    </row>
    <row r="58" spans="1:23" ht="16.149999999999999" customHeight="1" x14ac:dyDescent="0.2">
      <c r="A58" s="27"/>
      <c r="B58" s="19"/>
      <c r="C58" s="27"/>
      <c r="D58" s="19"/>
      <c r="E58" s="27"/>
      <c r="F58" s="19"/>
      <c r="G58" s="27"/>
      <c r="H58" s="19"/>
      <c r="I58" s="27"/>
      <c r="J58" s="19"/>
      <c r="K58" s="27"/>
      <c r="L58" s="19"/>
      <c r="M58" s="27"/>
      <c r="N58" s="19"/>
      <c r="O58" s="27"/>
      <c r="P58" s="19"/>
      <c r="Q58" s="27"/>
      <c r="R58" s="19"/>
      <c r="S58" s="27"/>
      <c r="T58" s="19"/>
      <c r="U58" s="27"/>
      <c r="V58" s="19"/>
      <c r="W58" s="42"/>
    </row>
    <row r="59" spans="1:23" ht="16.149999999999999" customHeight="1" x14ac:dyDescent="0.2">
      <c r="A59" s="27"/>
      <c r="B59" s="19"/>
      <c r="C59" s="27"/>
      <c r="D59" s="19"/>
      <c r="E59" s="27"/>
      <c r="F59" s="19"/>
      <c r="G59" s="27"/>
      <c r="H59" s="19"/>
      <c r="I59" s="27"/>
      <c r="J59" s="19"/>
      <c r="K59" s="27"/>
      <c r="L59" s="19"/>
      <c r="M59" s="27"/>
      <c r="N59" s="19"/>
      <c r="O59" s="27"/>
      <c r="P59" s="19"/>
      <c r="Q59" s="27"/>
      <c r="R59" s="19"/>
      <c r="S59" s="27"/>
      <c r="T59" s="19"/>
      <c r="U59" s="27"/>
      <c r="V59" s="19"/>
      <c r="W59" s="42"/>
    </row>
    <row r="60" spans="1:23" ht="16.149999999999999" customHeight="1" x14ac:dyDescent="0.2">
      <c r="A60" s="27"/>
      <c r="B60" s="19"/>
      <c r="C60" s="27"/>
      <c r="D60" s="19"/>
      <c r="E60" s="27"/>
      <c r="F60" s="19"/>
      <c r="G60" s="27"/>
      <c r="H60" s="19"/>
      <c r="I60" s="27"/>
      <c r="J60" s="19"/>
      <c r="K60" s="27"/>
      <c r="L60" s="19"/>
      <c r="M60" s="27"/>
      <c r="N60" s="19"/>
      <c r="O60" s="27"/>
      <c r="P60" s="19"/>
      <c r="Q60" s="27"/>
      <c r="R60" s="19"/>
      <c r="S60" s="27"/>
      <c r="T60" s="19"/>
      <c r="U60" s="27"/>
      <c r="V60" s="19"/>
      <c r="W60" s="42"/>
    </row>
    <row r="61" spans="1:23" ht="16.149999999999999" customHeight="1" x14ac:dyDescent="0.2">
      <c r="A61" s="27"/>
      <c r="B61" s="19"/>
      <c r="C61" s="27"/>
      <c r="D61" s="19"/>
      <c r="E61" s="27"/>
      <c r="F61" s="19"/>
      <c r="G61" s="27"/>
      <c r="H61" s="19"/>
      <c r="I61" s="27"/>
      <c r="J61" s="19"/>
      <c r="K61" s="27"/>
      <c r="L61" s="19"/>
      <c r="M61" s="27"/>
      <c r="N61" s="19"/>
      <c r="O61" s="27"/>
      <c r="P61" s="19"/>
      <c r="Q61" s="27"/>
      <c r="R61" s="19"/>
      <c r="S61" s="27"/>
      <c r="T61" s="19"/>
      <c r="U61" s="27"/>
      <c r="V61" s="19"/>
      <c r="W61" s="42"/>
    </row>
    <row r="62" spans="1:23" ht="16.149999999999999" customHeight="1" x14ac:dyDescent="0.2">
      <c r="A62" s="27"/>
      <c r="B62" s="19"/>
      <c r="C62" s="27"/>
      <c r="D62" s="19"/>
      <c r="E62" s="27"/>
      <c r="F62" s="19"/>
      <c r="G62" s="27"/>
      <c r="H62" s="19"/>
      <c r="I62" s="27"/>
      <c r="J62" s="19"/>
      <c r="K62" s="27"/>
      <c r="L62" s="19"/>
      <c r="M62" s="27"/>
      <c r="N62" s="19"/>
      <c r="O62" s="27"/>
      <c r="P62" s="19"/>
      <c r="Q62" s="27"/>
      <c r="R62" s="19"/>
      <c r="S62" s="27"/>
      <c r="T62" s="19"/>
      <c r="U62" s="27"/>
      <c r="V62" s="19"/>
      <c r="W62" s="42"/>
    </row>
    <row r="63" spans="1:23" ht="16.149999999999999" customHeight="1" x14ac:dyDescent="0.2">
      <c r="A63" s="27"/>
      <c r="B63" s="19"/>
      <c r="C63" s="27"/>
      <c r="D63" s="19"/>
      <c r="E63" s="27"/>
      <c r="F63" s="19"/>
      <c r="G63" s="27"/>
      <c r="H63" s="19"/>
      <c r="I63" s="27"/>
      <c r="J63" s="19"/>
      <c r="K63" s="27"/>
      <c r="L63" s="19"/>
      <c r="M63" s="27"/>
      <c r="N63" s="19"/>
      <c r="O63" s="27"/>
      <c r="P63" s="19"/>
      <c r="Q63" s="27"/>
      <c r="R63" s="19"/>
      <c r="S63" s="27"/>
      <c r="T63" s="19"/>
      <c r="U63" s="27"/>
      <c r="V63" s="19"/>
      <c r="W63" s="42"/>
    </row>
    <row r="64" spans="1:23" ht="16.149999999999999" customHeight="1" x14ac:dyDescent="0.2">
      <c r="A64" s="27"/>
      <c r="B64" s="19"/>
      <c r="C64" s="27"/>
      <c r="D64" s="19"/>
      <c r="E64" s="27"/>
      <c r="F64" s="19"/>
      <c r="G64" s="27"/>
      <c r="H64" s="19"/>
      <c r="I64" s="27"/>
      <c r="J64" s="19"/>
      <c r="K64" s="27"/>
      <c r="L64" s="19"/>
      <c r="M64" s="27"/>
      <c r="N64" s="19"/>
      <c r="O64" s="27"/>
      <c r="P64" s="19"/>
      <c r="Q64" s="27"/>
      <c r="R64" s="19"/>
      <c r="S64" s="27"/>
      <c r="T64" s="19"/>
      <c r="U64" s="27"/>
      <c r="V64" s="19"/>
      <c r="W64" s="42"/>
    </row>
    <row r="65" spans="1:23" ht="16.149999999999999" customHeight="1" x14ac:dyDescent="0.2">
      <c r="A65" s="27"/>
      <c r="B65" s="19"/>
      <c r="C65" s="27"/>
      <c r="D65" s="19"/>
      <c r="E65" s="27"/>
      <c r="F65" s="19"/>
      <c r="G65" s="27"/>
      <c r="H65" s="19"/>
      <c r="I65" s="27"/>
      <c r="J65" s="19"/>
      <c r="K65" s="27"/>
      <c r="L65" s="19"/>
      <c r="M65" s="27"/>
      <c r="N65" s="19"/>
      <c r="O65" s="27"/>
      <c r="P65" s="19"/>
      <c r="Q65" s="27"/>
      <c r="R65" s="19"/>
      <c r="S65" s="27"/>
      <c r="T65" s="19"/>
      <c r="U65" s="27"/>
      <c r="V65" s="19"/>
      <c r="W65" s="42"/>
    </row>
    <row r="66" spans="1:23" ht="16.149999999999999" customHeight="1" x14ac:dyDescent="0.2">
      <c r="A66" s="27"/>
      <c r="B66" s="19"/>
      <c r="C66" s="27"/>
      <c r="D66" s="19"/>
      <c r="E66" s="27"/>
      <c r="F66" s="19"/>
      <c r="G66" s="27"/>
      <c r="H66" s="19"/>
      <c r="I66" s="27"/>
      <c r="J66" s="19"/>
      <c r="K66" s="27"/>
      <c r="L66" s="19"/>
      <c r="M66" s="27"/>
      <c r="N66" s="19"/>
      <c r="O66" s="27"/>
      <c r="P66" s="19"/>
      <c r="Q66" s="27"/>
      <c r="R66" s="19"/>
      <c r="S66" s="27"/>
      <c r="T66" s="19"/>
      <c r="U66" s="27"/>
      <c r="V66" s="19"/>
      <c r="W66" s="42"/>
    </row>
    <row r="67" spans="1:23" ht="16.149999999999999" customHeight="1" x14ac:dyDescent="0.2">
      <c r="A67" s="27"/>
      <c r="B67" s="19"/>
      <c r="C67" s="27"/>
      <c r="D67" s="19"/>
      <c r="E67" s="27"/>
      <c r="F67" s="19"/>
      <c r="G67" s="27"/>
      <c r="H67" s="19"/>
      <c r="I67" s="27"/>
      <c r="J67" s="19"/>
      <c r="K67" s="27"/>
      <c r="L67" s="19"/>
      <c r="M67" s="27"/>
      <c r="N67" s="19"/>
      <c r="O67" s="27"/>
      <c r="P67" s="19"/>
      <c r="Q67" s="27"/>
      <c r="R67" s="19"/>
      <c r="S67" s="27"/>
      <c r="T67" s="19"/>
      <c r="U67" s="27"/>
      <c r="V67" s="19"/>
      <c r="W67" s="42"/>
    </row>
    <row r="68" spans="1:23" ht="16.149999999999999" customHeight="1" x14ac:dyDescent="0.2">
      <c r="A68" s="27"/>
      <c r="B68" s="19"/>
      <c r="C68" s="27"/>
      <c r="D68" s="19"/>
      <c r="E68" s="27"/>
      <c r="F68" s="19"/>
      <c r="G68" s="27"/>
      <c r="H68" s="19"/>
      <c r="I68" s="27"/>
      <c r="J68" s="19"/>
      <c r="K68" s="27"/>
      <c r="L68" s="19"/>
      <c r="M68" s="27"/>
      <c r="N68" s="19"/>
      <c r="O68" s="27"/>
      <c r="P68" s="19"/>
      <c r="Q68" s="27"/>
      <c r="R68" s="19"/>
      <c r="S68" s="27"/>
      <c r="T68" s="19"/>
      <c r="U68" s="27"/>
      <c r="V68" s="19"/>
      <c r="W68" s="42"/>
    </row>
    <row r="69" spans="1:23" ht="16.149999999999999" customHeight="1" x14ac:dyDescent="0.2">
      <c r="A69" s="27"/>
      <c r="B69" s="19"/>
      <c r="C69" s="27"/>
      <c r="D69" s="19"/>
      <c r="E69" s="27"/>
      <c r="F69" s="19"/>
      <c r="G69" s="27"/>
      <c r="H69" s="19"/>
      <c r="I69" s="27"/>
      <c r="J69" s="19"/>
      <c r="K69" s="27"/>
      <c r="L69" s="19"/>
      <c r="M69" s="27"/>
      <c r="N69" s="19"/>
      <c r="O69" s="27"/>
      <c r="P69" s="19"/>
      <c r="Q69" s="27"/>
      <c r="R69" s="19"/>
      <c r="S69" s="27"/>
      <c r="T69" s="19"/>
      <c r="U69" s="27"/>
      <c r="V69" s="19"/>
      <c r="W69" s="42"/>
    </row>
    <row r="70" spans="1:23" ht="16.149999999999999" customHeight="1" x14ac:dyDescent="0.2">
      <c r="A70" s="27"/>
      <c r="B70" s="19"/>
      <c r="C70" s="27"/>
      <c r="D70" s="19"/>
      <c r="E70" s="27"/>
      <c r="F70" s="19"/>
      <c r="G70" s="27"/>
      <c r="H70" s="19"/>
      <c r="I70" s="27"/>
      <c r="J70" s="19"/>
      <c r="K70" s="27"/>
      <c r="L70" s="19"/>
      <c r="M70" s="27"/>
      <c r="N70" s="19"/>
      <c r="O70" s="27"/>
      <c r="P70" s="19"/>
      <c r="Q70" s="27"/>
      <c r="R70" s="19"/>
      <c r="S70" s="27"/>
      <c r="T70" s="19"/>
      <c r="U70" s="27"/>
      <c r="V70" s="19"/>
      <c r="W70" s="42"/>
    </row>
    <row r="71" spans="1:23" ht="16.149999999999999" customHeight="1" x14ac:dyDescent="0.2">
      <c r="A71" s="27"/>
      <c r="B71" s="19"/>
      <c r="C71" s="27"/>
      <c r="D71" s="19"/>
      <c r="E71" s="27"/>
      <c r="F71" s="19"/>
      <c r="G71" s="27"/>
      <c r="H71" s="19"/>
      <c r="I71" s="27"/>
      <c r="J71" s="19"/>
      <c r="K71" s="27"/>
      <c r="L71" s="19"/>
      <c r="M71" s="27"/>
      <c r="N71" s="19"/>
      <c r="O71" s="27"/>
      <c r="P71" s="19"/>
      <c r="Q71" s="27"/>
      <c r="R71" s="19"/>
      <c r="S71" s="27"/>
      <c r="T71" s="19"/>
      <c r="U71" s="27"/>
      <c r="V71" s="19"/>
      <c r="W71" s="42"/>
    </row>
    <row r="72" spans="1:23" ht="16.149999999999999" customHeight="1" x14ac:dyDescent="0.2">
      <c r="A72" s="27"/>
      <c r="B72" s="19"/>
      <c r="C72" s="27"/>
      <c r="D72" s="19"/>
      <c r="E72" s="27"/>
      <c r="F72" s="19"/>
      <c r="G72" s="27"/>
      <c r="H72" s="19"/>
      <c r="I72" s="27"/>
      <c r="J72" s="19"/>
      <c r="K72" s="27"/>
      <c r="L72" s="19"/>
      <c r="M72" s="27"/>
      <c r="N72" s="19"/>
      <c r="O72" s="27"/>
      <c r="P72" s="19"/>
      <c r="Q72" s="27"/>
      <c r="R72" s="19"/>
      <c r="S72" s="27"/>
      <c r="T72" s="19"/>
      <c r="U72" s="27"/>
      <c r="V72" s="19"/>
      <c r="W72" s="42"/>
    </row>
    <row r="73" spans="1:23" ht="16.149999999999999" customHeight="1" x14ac:dyDescent="0.2">
      <c r="A73" s="27"/>
      <c r="B73" s="19"/>
      <c r="C73" s="27"/>
      <c r="D73" s="19"/>
      <c r="E73" s="27"/>
      <c r="F73" s="19"/>
      <c r="G73" s="27"/>
      <c r="H73" s="19"/>
      <c r="I73" s="27"/>
      <c r="J73" s="19"/>
      <c r="K73" s="27"/>
      <c r="L73" s="19"/>
      <c r="M73" s="27"/>
      <c r="N73" s="19"/>
      <c r="O73" s="27"/>
      <c r="P73" s="19"/>
      <c r="Q73" s="27"/>
      <c r="R73" s="19"/>
      <c r="S73" s="27"/>
      <c r="T73" s="19"/>
      <c r="U73" s="27"/>
      <c r="V73" s="19"/>
      <c r="W73" s="42"/>
    </row>
    <row r="74" spans="1:23" ht="16.149999999999999" customHeight="1" x14ac:dyDescent="0.2">
      <c r="A74" s="27"/>
      <c r="B74" s="19"/>
      <c r="C74" s="27"/>
      <c r="D74" s="19"/>
      <c r="E74" s="27"/>
      <c r="F74" s="19"/>
      <c r="G74" s="27"/>
      <c r="H74" s="19"/>
      <c r="I74" s="27"/>
      <c r="J74" s="19"/>
      <c r="K74" s="27"/>
      <c r="L74" s="19"/>
      <c r="M74" s="27"/>
      <c r="N74" s="19"/>
      <c r="O74" s="27"/>
      <c r="P74" s="19"/>
      <c r="Q74" s="27"/>
      <c r="R74" s="19"/>
      <c r="S74" s="27"/>
      <c r="T74" s="19"/>
      <c r="U74" s="27"/>
      <c r="V74" s="19"/>
      <c r="W74" s="42"/>
    </row>
    <row r="75" spans="1:23" ht="16.149999999999999" customHeight="1" x14ac:dyDescent="0.2">
      <c r="A75" s="27"/>
      <c r="B75" s="19"/>
      <c r="C75" s="27"/>
      <c r="D75" s="19"/>
      <c r="E75" s="27"/>
      <c r="F75" s="19"/>
      <c r="G75" s="27"/>
      <c r="H75" s="19"/>
      <c r="I75" s="27"/>
      <c r="J75" s="19"/>
      <c r="K75" s="27"/>
      <c r="L75" s="19"/>
      <c r="M75" s="27"/>
      <c r="N75" s="19"/>
      <c r="O75" s="27"/>
      <c r="P75" s="19"/>
      <c r="Q75" s="27"/>
      <c r="R75" s="19"/>
      <c r="S75" s="27"/>
      <c r="T75" s="19"/>
      <c r="U75" s="27"/>
      <c r="V75" s="19"/>
      <c r="W75" s="42"/>
    </row>
    <row r="76" spans="1:23" ht="16.149999999999999" customHeight="1" x14ac:dyDescent="0.2">
      <c r="A76" s="27"/>
      <c r="B76" s="19"/>
      <c r="C76" s="27"/>
      <c r="D76" s="19"/>
      <c r="E76" s="27"/>
      <c r="F76" s="19"/>
      <c r="G76" s="27"/>
      <c r="H76" s="19"/>
      <c r="I76" s="27"/>
      <c r="J76" s="19"/>
      <c r="K76" s="27"/>
      <c r="L76" s="19"/>
      <c r="M76" s="27"/>
      <c r="N76" s="19"/>
      <c r="O76" s="27"/>
      <c r="P76" s="19"/>
      <c r="Q76" s="27"/>
      <c r="R76" s="19"/>
      <c r="S76" s="27"/>
      <c r="T76" s="19"/>
      <c r="U76" s="27"/>
      <c r="V76" s="19"/>
      <c r="W76" s="42"/>
    </row>
    <row r="77" spans="1:23" ht="16.149999999999999" customHeight="1" x14ac:dyDescent="0.2">
      <c r="A77" s="27"/>
      <c r="B77" s="19"/>
      <c r="C77" s="27"/>
      <c r="D77" s="19"/>
      <c r="E77" s="27"/>
      <c r="F77" s="19"/>
      <c r="G77" s="27"/>
      <c r="H77" s="19"/>
      <c r="I77" s="27"/>
      <c r="J77" s="19"/>
      <c r="K77" s="27"/>
      <c r="L77" s="19"/>
      <c r="M77" s="27"/>
      <c r="N77" s="19"/>
      <c r="O77" s="27"/>
      <c r="P77" s="19"/>
      <c r="Q77" s="27"/>
      <c r="R77" s="19"/>
      <c r="S77" s="27"/>
      <c r="T77" s="19"/>
      <c r="U77" s="27"/>
      <c r="V77" s="19"/>
      <c r="W77" s="42"/>
    </row>
    <row r="78" spans="1:23" ht="16.149999999999999" customHeight="1" x14ac:dyDescent="0.2">
      <c r="A78" s="27"/>
      <c r="B78" s="19"/>
      <c r="C78" s="27"/>
      <c r="D78" s="19"/>
      <c r="E78" s="27"/>
      <c r="F78" s="19"/>
      <c r="G78" s="27"/>
      <c r="H78" s="19"/>
      <c r="I78" s="27"/>
      <c r="J78" s="19"/>
      <c r="K78" s="27"/>
      <c r="L78" s="19"/>
      <c r="M78" s="27"/>
      <c r="N78" s="19"/>
      <c r="O78" s="27"/>
      <c r="P78" s="19"/>
      <c r="Q78" s="27"/>
      <c r="R78" s="19"/>
      <c r="S78" s="27"/>
      <c r="T78" s="19"/>
      <c r="U78" s="27"/>
      <c r="V78" s="19"/>
      <c r="W78" s="42"/>
    </row>
    <row r="79" spans="1:23" ht="16.149999999999999" customHeight="1" x14ac:dyDescent="0.2">
      <c r="A79" s="27"/>
      <c r="B79" s="19"/>
      <c r="C79" s="27"/>
      <c r="D79" s="19"/>
      <c r="E79" s="27"/>
      <c r="F79" s="19"/>
      <c r="G79" s="27"/>
      <c r="H79" s="19"/>
      <c r="I79" s="27"/>
      <c r="J79" s="19"/>
      <c r="K79" s="27"/>
      <c r="L79" s="19"/>
      <c r="M79" s="27"/>
      <c r="N79" s="19"/>
      <c r="O79" s="27"/>
      <c r="P79" s="19"/>
      <c r="Q79" s="27"/>
      <c r="R79" s="19"/>
      <c r="S79" s="27"/>
      <c r="T79" s="19"/>
      <c r="U79" s="27"/>
      <c r="V79" s="19"/>
      <c r="W79" s="42"/>
    </row>
    <row r="80" spans="1:23" ht="16.149999999999999" customHeight="1" x14ac:dyDescent="0.2">
      <c r="A80" s="27"/>
      <c r="B80" s="19"/>
      <c r="C80" s="27"/>
      <c r="D80" s="19"/>
      <c r="E80" s="27"/>
      <c r="F80" s="19"/>
      <c r="G80" s="27"/>
      <c r="H80" s="19"/>
      <c r="I80" s="27"/>
      <c r="J80" s="19"/>
      <c r="K80" s="27"/>
      <c r="L80" s="19"/>
      <c r="M80" s="27"/>
      <c r="N80" s="19"/>
      <c r="O80" s="27"/>
      <c r="P80" s="19"/>
      <c r="Q80" s="27"/>
      <c r="R80" s="19"/>
      <c r="S80" s="27"/>
      <c r="T80" s="19"/>
      <c r="U80" s="27"/>
      <c r="V80" s="19"/>
      <c r="W80" s="42"/>
    </row>
    <row r="81" spans="1:23" ht="16.149999999999999" customHeight="1" x14ac:dyDescent="0.2">
      <c r="A81" s="27"/>
      <c r="B81" s="19"/>
      <c r="C81" s="27"/>
      <c r="D81" s="19"/>
      <c r="E81" s="27"/>
      <c r="F81" s="19"/>
      <c r="G81" s="27"/>
      <c r="H81" s="19"/>
      <c r="I81" s="27"/>
      <c r="J81" s="19"/>
      <c r="K81" s="27"/>
      <c r="L81" s="19"/>
      <c r="M81" s="27"/>
      <c r="N81" s="19"/>
      <c r="O81" s="27"/>
      <c r="P81" s="19"/>
      <c r="Q81" s="27"/>
      <c r="R81" s="19"/>
      <c r="S81" s="27"/>
      <c r="T81" s="19"/>
      <c r="U81" s="27"/>
      <c r="V81" s="19"/>
      <c r="W81" s="42"/>
    </row>
    <row r="82" spans="1:23" ht="16.149999999999999" customHeight="1" x14ac:dyDescent="0.2">
      <c r="A82" s="27"/>
      <c r="B82" s="19"/>
      <c r="C82" s="27"/>
      <c r="D82" s="19"/>
      <c r="E82" s="27"/>
      <c r="F82" s="19"/>
      <c r="G82" s="27"/>
      <c r="H82" s="19"/>
      <c r="I82" s="27"/>
      <c r="J82" s="19"/>
      <c r="K82" s="27"/>
      <c r="L82" s="19"/>
      <c r="M82" s="27"/>
      <c r="N82" s="19"/>
      <c r="O82" s="27"/>
      <c r="P82" s="19"/>
      <c r="Q82" s="27"/>
      <c r="R82" s="19"/>
      <c r="S82" s="27"/>
      <c r="T82" s="19"/>
      <c r="U82" s="27"/>
      <c r="V82" s="19"/>
      <c r="W82" s="42"/>
    </row>
    <row r="83" spans="1:23" ht="16.149999999999999" customHeight="1" x14ac:dyDescent="0.2">
      <c r="A83" s="27"/>
      <c r="B83" s="19"/>
      <c r="C83" s="27"/>
      <c r="D83" s="19"/>
      <c r="E83" s="27"/>
      <c r="F83" s="19"/>
      <c r="G83" s="27"/>
      <c r="H83" s="19"/>
      <c r="I83" s="27"/>
      <c r="J83" s="19"/>
      <c r="K83" s="27"/>
      <c r="L83" s="19"/>
      <c r="M83" s="27"/>
      <c r="N83" s="19"/>
      <c r="O83" s="27"/>
      <c r="P83" s="19"/>
      <c r="Q83" s="27"/>
      <c r="R83" s="19"/>
      <c r="S83" s="27"/>
      <c r="T83" s="19"/>
      <c r="U83" s="27"/>
      <c r="V83" s="19"/>
      <c r="W83" s="42"/>
    </row>
    <row r="84" spans="1:23" ht="16.149999999999999" customHeight="1" x14ac:dyDescent="0.2">
      <c r="A84" s="27"/>
      <c r="B84" s="19"/>
      <c r="C84" s="27"/>
      <c r="D84" s="19"/>
      <c r="E84" s="27"/>
      <c r="F84" s="19"/>
      <c r="G84" s="27"/>
      <c r="H84" s="19"/>
      <c r="I84" s="27"/>
      <c r="J84" s="19"/>
      <c r="K84" s="27"/>
      <c r="L84" s="19"/>
      <c r="M84" s="27"/>
      <c r="N84" s="19"/>
      <c r="O84" s="27"/>
      <c r="P84" s="19"/>
      <c r="Q84" s="27"/>
      <c r="R84" s="19"/>
      <c r="S84" s="27"/>
      <c r="T84" s="19"/>
      <c r="U84" s="27"/>
      <c r="V84" s="19"/>
      <c r="W84" s="42"/>
    </row>
    <row r="85" spans="1:23" ht="16.149999999999999" customHeight="1" x14ac:dyDescent="0.2">
      <c r="A85" s="27"/>
      <c r="B85" s="19"/>
      <c r="C85" s="27"/>
      <c r="D85" s="19"/>
      <c r="E85" s="27"/>
      <c r="F85" s="19"/>
      <c r="G85" s="27"/>
      <c r="H85" s="19"/>
      <c r="I85" s="27"/>
      <c r="J85" s="19"/>
      <c r="K85" s="27"/>
      <c r="L85" s="19"/>
      <c r="M85" s="27"/>
      <c r="N85" s="19"/>
      <c r="O85" s="27"/>
      <c r="P85" s="19"/>
      <c r="Q85" s="27"/>
      <c r="R85" s="19"/>
      <c r="S85" s="27"/>
      <c r="T85" s="19"/>
      <c r="U85" s="27"/>
      <c r="V85" s="19"/>
      <c r="W85" s="42"/>
    </row>
    <row r="86" spans="1:23" ht="16.149999999999999" customHeight="1" x14ac:dyDescent="0.2">
      <c r="A86" s="27"/>
      <c r="B86" s="19"/>
      <c r="C86" s="27"/>
      <c r="D86" s="19"/>
      <c r="E86" s="27"/>
      <c r="F86" s="19"/>
      <c r="G86" s="27"/>
      <c r="H86" s="19"/>
      <c r="I86" s="27"/>
      <c r="J86" s="19"/>
      <c r="K86" s="27"/>
      <c r="L86" s="19"/>
      <c r="M86" s="27"/>
      <c r="N86" s="19"/>
      <c r="O86" s="27"/>
      <c r="P86" s="19"/>
      <c r="Q86" s="27"/>
      <c r="R86" s="19"/>
      <c r="S86" s="27"/>
      <c r="T86" s="19"/>
      <c r="U86" s="27"/>
      <c r="V86" s="19"/>
      <c r="W86" s="42"/>
    </row>
    <row r="87" spans="1:23" ht="16.149999999999999" customHeight="1" x14ac:dyDescent="0.2">
      <c r="A87" s="27"/>
      <c r="B87" s="19"/>
      <c r="C87" s="27"/>
      <c r="D87" s="19"/>
      <c r="E87" s="27"/>
      <c r="F87" s="19"/>
      <c r="G87" s="27"/>
      <c r="H87" s="19"/>
      <c r="I87" s="27"/>
      <c r="J87" s="19"/>
      <c r="K87" s="27"/>
      <c r="L87" s="19"/>
      <c r="M87" s="27"/>
      <c r="N87" s="19"/>
      <c r="O87" s="27"/>
      <c r="P87" s="19"/>
      <c r="Q87" s="27"/>
      <c r="R87" s="19"/>
      <c r="S87" s="27"/>
      <c r="T87" s="19"/>
      <c r="U87" s="27"/>
      <c r="V87" s="19"/>
      <c r="W87" s="42"/>
    </row>
    <row r="88" spans="1:23" ht="16.149999999999999" customHeight="1" x14ac:dyDescent="0.2">
      <c r="A88" s="27"/>
      <c r="B88" s="19"/>
      <c r="C88" s="27"/>
      <c r="D88" s="19"/>
      <c r="E88" s="27"/>
      <c r="F88" s="19"/>
      <c r="G88" s="27"/>
      <c r="H88" s="19"/>
      <c r="I88" s="27"/>
      <c r="J88" s="19"/>
      <c r="K88" s="27"/>
      <c r="L88" s="19"/>
      <c r="M88" s="27"/>
      <c r="N88" s="19"/>
      <c r="O88" s="27"/>
      <c r="P88" s="19"/>
      <c r="Q88" s="27"/>
      <c r="R88" s="19"/>
      <c r="S88" s="27"/>
      <c r="T88" s="19"/>
      <c r="U88" s="27"/>
      <c r="V88" s="19"/>
      <c r="W88" s="42"/>
    </row>
    <row r="89" spans="1:23" ht="16.149999999999999" customHeight="1" x14ac:dyDescent="0.2">
      <c r="A89" s="27"/>
      <c r="B89" s="19"/>
      <c r="C89" s="27"/>
      <c r="D89" s="19"/>
      <c r="E89" s="27"/>
      <c r="F89" s="19"/>
      <c r="G89" s="27"/>
      <c r="H89" s="19"/>
      <c r="I89" s="27"/>
      <c r="J89" s="19"/>
      <c r="K89" s="27"/>
      <c r="L89" s="19"/>
      <c r="M89" s="27"/>
      <c r="N89" s="19"/>
      <c r="O89" s="27"/>
      <c r="P89" s="19"/>
      <c r="Q89" s="27"/>
      <c r="R89" s="19"/>
      <c r="S89" s="27"/>
      <c r="T89" s="19"/>
      <c r="U89" s="27"/>
      <c r="V89" s="19"/>
      <c r="W89" s="42"/>
    </row>
    <row r="90" spans="1:23" ht="16.149999999999999" customHeight="1" x14ac:dyDescent="0.2">
      <c r="A90" s="27"/>
      <c r="B90" s="19"/>
      <c r="C90" s="27"/>
      <c r="D90" s="19"/>
      <c r="E90" s="27"/>
      <c r="F90" s="19"/>
      <c r="G90" s="27"/>
      <c r="H90" s="19"/>
      <c r="I90" s="27"/>
      <c r="J90" s="19"/>
      <c r="K90" s="27"/>
      <c r="L90" s="19"/>
      <c r="M90" s="27"/>
      <c r="N90" s="19"/>
      <c r="O90" s="27"/>
      <c r="P90" s="19"/>
      <c r="Q90" s="27"/>
      <c r="R90" s="19"/>
      <c r="S90" s="27"/>
      <c r="T90" s="19"/>
      <c r="U90" s="27"/>
      <c r="V90" s="19"/>
      <c r="W90" s="42"/>
    </row>
    <row r="91" spans="1:23" ht="16.149999999999999" customHeight="1" x14ac:dyDescent="0.2">
      <c r="A91" s="27"/>
      <c r="B91" s="19"/>
      <c r="C91" s="27"/>
      <c r="D91" s="19"/>
      <c r="E91" s="27"/>
      <c r="F91" s="19"/>
      <c r="G91" s="27"/>
      <c r="H91" s="19"/>
      <c r="I91" s="27"/>
      <c r="J91" s="19"/>
      <c r="K91" s="27"/>
      <c r="L91" s="19"/>
      <c r="M91" s="27"/>
      <c r="N91" s="19"/>
      <c r="O91" s="27"/>
      <c r="P91" s="19"/>
      <c r="Q91" s="27"/>
      <c r="R91" s="19"/>
      <c r="S91" s="27"/>
      <c r="T91" s="19"/>
      <c r="U91" s="27"/>
      <c r="V91" s="19"/>
      <c r="W91" s="42"/>
    </row>
    <row r="92" spans="1:23" ht="16.149999999999999" customHeight="1" x14ac:dyDescent="0.2">
      <c r="A92" s="27"/>
      <c r="B92" s="19"/>
      <c r="C92" s="27"/>
      <c r="D92" s="19"/>
      <c r="E92" s="27"/>
      <c r="F92" s="19"/>
      <c r="G92" s="27"/>
      <c r="H92" s="19"/>
      <c r="I92" s="27"/>
      <c r="J92" s="19"/>
      <c r="K92" s="27"/>
      <c r="L92" s="19"/>
      <c r="M92" s="27"/>
      <c r="N92" s="19"/>
      <c r="O92" s="27"/>
      <c r="P92" s="19"/>
      <c r="Q92" s="27"/>
      <c r="R92" s="19"/>
      <c r="S92" s="27"/>
      <c r="T92" s="19"/>
      <c r="U92" s="27"/>
      <c r="V92" s="19"/>
      <c r="W92" s="42"/>
    </row>
    <row r="93" spans="1:23" ht="16.149999999999999" customHeight="1" x14ac:dyDescent="0.2">
      <c r="A93" s="27"/>
      <c r="B93" s="19"/>
      <c r="C93" s="27"/>
      <c r="D93" s="19"/>
      <c r="E93" s="27"/>
      <c r="F93" s="19"/>
      <c r="G93" s="27"/>
      <c r="H93" s="19"/>
      <c r="I93" s="27"/>
      <c r="J93" s="19"/>
      <c r="K93" s="27"/>
      <c r="L93" s="19"/>
      <c r="M93" s="27"/>
      <c r="N93" s="19"/>
      <c r="O93" s="27"/>
      <c r="P93" s="19"/>
      <c r="Q93" s="27"/>
      <c r="R93" s="19"/>
      <c r="S93" s="27"/>
      <c r="T93" s="19"/>
      <c r="U93" s="27"/>
      <c r="V93" s="19"/>
      <c r="W93" s="42"/>
    </row>
    <row r="94" spans="1:23" ht="16.149999999999999" customHeight="1" x14ac:dyDescent="0.2">
      <c r="A94" s="27"/>
      <c r="B94" s="19"/>
      <c r="C94" s="27"/>
      <c r="D94" s="19"/>
      <c r="E94" s="27"/>
      <c r="F94" s="19"/>
      <c r="G94" s="27"/>
      <c r="H94" s="19"/>
      <c r="I94" s="27"/>
      <c r="J94" s="19"/>
      <c r="K94" s="27"/>
      <c r="L94" s="19"/>
      <c r="M94" s="27"/>
      <c r="N94" s="19"/>
      <c r="O94" s="27"/>
      <c r="P94" s="19"/>
      <c r="Q94" s="27"/>
      <c r="R94" s="19"/>
      <c r="S94" s="27"/>
      <c r="T94" s="19"/>
      <c r="U94" s="27"/>
      <c r="V94" s="19"/>
      <c r="W94" s="42"/>
    </row>
    <row r="95" spans="1:23" ht="16.149999999999999" customHeight="1" x14ac:dyDescent="0.2">
      <c r="A95" s="27"/>
      <c r="B95" s="19"/>
      <c r="C95" s="27"/>
      <c r="D95" s="19"/>
      <c r="E95" s="27"/>
      <c r="F95" s="19"/>
      <c r="G95" s="27"/>
      <c r="H95" s="19"/>
      <c r="I95" s="27"/>
      <c r="J95" s="19"/>
      <c r="K95" s="27"/>
      <c r="L95" s="19"/>
      <c r="M95" s="27"/>
      <c r="N95" s="19"/>
      <c r="O95" s="27"/>
      <c r="P95" s="19"/>
      <c r="Q95" s="27"/>
      <c r="R95" s="19"/>
      <c r="S95" s="27"/>
      <c r="T95" s="19"/>
      <c r="U95" s="27"/>
      <c r="V95" s="19"/>
      <c r="W95" s="42"/>
    </row>
    <row r="96" spans="1:23" ht="16.149999999999999" customHeight="1" x14ac:dyDescent="0.2">
      <c r="A96" s="27"/>
      <c r="B96" s="19"/>
      <c r="C96" s="27"/>
      <c r="D96" s="19"/>
      <c r="E96" s="27"/>
      <c r="F96" s="19"/>
      <c r="G96" s="27"/>
      <c r="H96" s="19"/>
      <c r="I96" s="27"/>
      <c r="J96" s="19"/>
      <c r="K96" s="27"/>
      <c r="L96" s="19"/>
      <c r="M96" s="27"/>
      <c r="N96" s="19"/>
      <c r="O96" s="27"/>
      <c r="P96" s="19"/>
      <c r="Q96" s="27"/>
      <c r="R96" s="19"/>
      <c r="S96" s="27"/>
      <c r="T96" s="19"/>
      <c r="U96" s="27"/>
      <c r="V96" s="19"/>
      <c r="W96" s="42"/>
    </row>
    <row r="97" spans="1:23" ht="16.149999999999999" customHeight="1" x14ac:dyDescent="0.2">
      <c r="A97" s="27"/>
      <c r="B97" s="19"/>
      <c r="C97" s="27"/>
      <c r="D97" s="19"/>
      <c r="E97" s="27"/>
      <c r="F97" s="19"/>
      <c r="G97" s="27"/>
      <c r="H97" s="19"/>
      <c r="I97" s="27"/>
      <c r="J97" s="19"/>
      <c r="K97" s="27"/>
      <c r="L97" s="19"/>
      <c r="M97" s="27"/>
      <c r="N97" s="19"/>
      <c r="O97" s="27"/>
      <c r="P97" s="19"/>
      <c r="Q97" s="27"/>
      <c r="R97" s="19"/>
      <c r="S97" s="27"/>
      <c r="T97" s="19"/>
      <c r="U97" s="27"/>
      <c r="V97" s="19"/>
      <c r="W97" s="42"/>
    </row>
    <row r="98" spans="1:23" ht="16.149999999999999" customHeight="1" x14ac:dyDescent="0.2">
      <c r="A98" s="27"/>
      <c r="B98" s="19"/>
      <c r="C98" s="27"/>
      <c r="D98" s="19"/>
      <c r="E98" s="27"/>
      <c r="F98" s="19"/>
      <c r="G98" s="27"/>
      <c r="H98" s="19"/>
      <c r="I98" s="27"/>
      <c r="J98" s="19"/>
      <c r="K98" s="27"/>
      <c r="L98" s="19"/>
      <c r="M98" s="27"/>
      <c r="N98" s="19"/>
      <c r="O98" s="27"/>
      <c r="P98" s="19"/>
      <c r="Q98" s="27"/>
      <c r="R98" s="19"/>
      <c r="S98" s="27"/>
      <c r="T98" s="19"/>
      <c r="U98" s="27"/>
      <c r="V98" s="19"/>
      <c r="W98" s="42"/>
    </row>
    <row r="99" spans="1:23" ht="16.149999999999999" customHeight="1" x14ac:dyDescent="0.2">
      <c r="A99" s="27"/>
      <c r="B99" s="19"/>
      <c r="C99" s="27"/>
      <c r="D99" s="19"/>
      <c r="E99" s="27"/>
      <c r="F99" s="19"/>
      <c r="G99" s="27"/>
      <c r="H99" s="19"/>
      <c r="I99" s="27"/>
      <c r="J99" s="19"/>
      <c r="K99" s="27"/>
      <c r="L99" s="19"/>
      <c r="M99" s="27"/>
      <c r="N99" s="19"/>
      <c r="O99" s="27"/>
      <c r="P99" s="19"/>
      <c r="Q99" s="27"/>
      <c r="R99" s="19"/>
      <c r="S99" s="27"/>
      <c r="T99" s="19"/>
      <c r="U99" s="27"/>
      <c r="V99" s="19"/>
      <c r="W99" s="42"/>
    </row>
    <row r="100" spans="1:23" ht="16.149999999999999" customHeight="1" x14ac:dyDescent="0.2">
      <c r="A100" s="27"/>
      <c r="B100" s="19"/>
      <c r="C100" s="27"/>
      <c r="D100" s="19"/>
      <c r="E100" s="27"/>
      <c r="F100" s="19"/>
      <c r="G100" s="27"/>
      <c r="H100" s="19"/>
      <c r="I100" s="27"/>
      <c r="J100" s="19"/>
      <c r="K100" s="27"/>
      <c r="L100" s="19"/>
      <c r="M100" s="27"/>
      <c r="N100" s="19"/>
      <c r="O100" s="27"/>
      <c r="P100" s="19"/>
      <c r="Q100" s="27"/>
      <c r="R100" s="19"/>
      <c r="S100" s="27"/>
      <c r="T100" s="19"/>
      <c r="U100" s="27"/>
      <c r="V100" s="19"/>
      <c r="W100" s="42"/>
    </row>
    <row r="101" spans="1:23" ht="16.149999999999999" customHeight="1" x14ac:dyDescent="0.2">
      <c r="A101" s="27"/>
      <c r="B101" s="19"/>
      <c r="C101" s="27"/>
      <c r="D101" s="19"/>
      <c r="E101" s="27"/>
      <c r="F101" s="19"/>
      <c r="G101" s="27"/>
      <c r="H101" s="19"/>
      <c r="I101" s="27"/>
      <c r="J101" s="19"/>
      <c r="K101" s="27"/>
      <c r="L101" s="19"/>
      <c r="M101" s="27"/>
      <c r="N101" s="19"/>
      <c r="O101" s="27"/>
      <c r="P101" s="19"/>
      <c r="Q101" s="27"/>
      <c r="R101" s="19"/>
      <c r="S101" s="27"/>
      <c r="T101" s="19"/>
      <c r="U101" s="27"/>
      <c r="V101" s="19"/>
      <c r="W101" s="42"/>
    </row>
    <row r="102" spans="1:23" ht="16.149999999999999" customHeight="1" x14ac:dyDescent="0.2">
      <c r="A102" s="27"/>
      <c r="B102" s="19"/>
      <c r="C102" s="27"/>
      <c r="D102" s="19"/>
      <c r="E102" s="27"/>
      <c r="F102" s="19"/>
      <c r="G102" s="27"/>
      <c r="H102" s="19"/>
      <c r="I102" s="27"/>
      <c r="J102" s="19"/>
      <c r="K102" s="27"/>
      <c r="L102" s="19"/>
      <c r="M102" s="27"/>
      <c r="N102" s="19"/>
      <c r="O102" s="27"/>
      <c r="P102" s="19"/>
      <c r="Q102" s="27"/>
      <c r="R102" s="19"/>
      <c r="S102" s="27"/>
      <c r="T102" s="19"/>
      <c r="U102" s="27"/>
      <c r="V102" s="19"/>
      <c r="W102" s="42"/>
    </row>
    <row r="103" spans="1:23" ht="16.149999999999999" customHeight="1" x14ac:dyDescent="0.2">
      <c r="A103" s="27"/>
      <c r="B103" s="19"/>
      <c r="C103" s="27"/>
      <c r="D103" s="19"/>
      <c r="E103" s="27"/>
      <c r="F103" s="19"/>
      <c r="G103" s="27"/>
      <c r="H103" s="19"/>
      <c r="I103" s="27"/>
      <c r="J103" s="19"/>
      <c r="K103" s="27"/>
      <c r="L103" s="19"/>
      <c r="M103" s="27"/>
      <c r="N103" s="19"/>
      <c r="O103" s="27"/>
      <c r="P103" s="19"/>
      <c r="Q103" s="27"/>
      <c r="R103" s="19"/>
      <c r="S103" s="27"/>
      <c r="T103" s="19"/>
      <c r="U103" s="27"/>
      <c r="V103" s="19"/>
      <c r="W103" s="42"/>
    </row>
    <row r="104" spans="1:23" ht="16.149999999999999" customHeight="1" x14ac:dyDescent="0.2">
      <c r="A104" s="27"/>
      <c r="B104" s="19"/>
      <c r="C104" s="27"/>
      <c r="D104" s="19"/>
      <c r="E104" s="27"/>
      <c r="F104" s="19"/>
      <c r="G104" s="27"/>
      <c r="H104" s="19"/>
      <c r="I104" s="27"/>
      <c r="J104" s="19"/>
      <c r="K104" s="27"/>
      <c r="L104" s="19"/>
      <c r="M104" s="27"/>
      <c r="N104" s="19"/>
      <c r="O104" s="27"/>
      <c r="P104" s="19"/>
      <c r="Q104" s="27"/>
      <c r="R104" s="19"/>
      <c r="S104" s="27"/>
      <c r="T104" s="19"/>
      <c r="U104" s="27"/>
      <c r="V104" s="19"/>
      <c r="W104" s="42"/>
    </row>
    <row r="105" spans="1:23" ht="16.149999999999999" customHeight="1" x14ac:dyDescent="0.2">
      <c r="A105" s="27"/>
      <c r="B105" s="19"/>
      <c r="C105" s="27"/>
      <c r="D105" s="19"/>
      <c r="E105" s="27"/>
      <c r="F105" s="19"/>
      <c r="G105" s="27"/>
      <c r="H105" s="19"/>
      <c r="I105" s="27"/>
      <c r="J105" s="19"/>
      <c r="K105" s="27"/>
      <c r="L105" s="19"/>
      <c r="M105" s="27"/>
      <c r="N105" s="19"/>
      <c r="O105" s="27"/>
      <c r="P105" s="19"/>
      <c r="Q105" s="27"/>
      <c r="R105" s="19"/>
      <c r="S105" s="27"/>
      <c r="T105" s="19"/>
      <c r="U105" s="27"/>
      <c r="V105" s="19"/>
      <c r="W105" s="42"/>
    </row>
    <row r="106" spans="1:23" ht="16.149999999999999" customHeight="1" x14ac:dyDescent="0.2">
      <c r="A106" s="27"/>
      <c r="B106" s="19"/>
      <c r="C106" s="27"/>
      <c r="D106" s="19"/>
      <c r="E106" s="27"/>
      <c r="F106" s="19"/>
      <c r="G106" s="27"/>
      <c r="H106" s="19"/>
      <c r="I106" s="27"/>
      <c r="J106" s="19"/>
      <c r="K106" s="27"/>
      <c r="L106" s="19"/>
      <c r="M106" s="27"/>
      <c r="N106" s="19"/>
      <c r="O106" s="27"/>
      <c r="P106" s="19"/>
      <c r="Q106" s="27"/>
      <c r="R106" s="19"/>
      <c r="S106" s="27"/>
      <c r="T106" s="19"/>
      <c r="U106" s="27"/>
      <c r="V106" s="19"/>
      <c r="W106" s="42"/>
    </row>
    <row r="107" spans="1:23" ht="16.149999999999999" customHeight="1" x14ac:dyDescent="0.2">
      <c r="A107" s="27"/>
      <c r="B107" s="19"/>
      <c r="C107" s="27"/>
      <c r="D107" s="19"/>
      <c r="E107" s="27"/>
      <c r="F107" s="19"/>
      <c r="G107" s="27"/>
      <c r="H107" s="19"/>
      <c r="I107" s="27"/>
      <c r="J107" s="19"/>
      <c r="K107" s="27"/>
      <c r="L107" s="19"/>
      <c r="M107" s="27"/>
      <c r="N107" s="19"/>
      <c r="O107" s="27"/>
      <c r="P107" s="19"/>
      <c r="Q107" s="27"/>
      <c r="R107" s="19"/>
      <c r="S107" s="27"/>
      <c r="T107" s="19"/>
      <c r="U107" s="27"/>
      <c r="V107" s="19"/>
      <c r="W107" s="42"/>
    </row>
    <row r="108" spans="1:23" ht="16.149999999999999" customHeight="1" x14ac:dyDescent="0.2">
      <c r="A108" s="27"/>
      <c r="B108" s="19"/>
      <c r="C108" s="27"/>
      <c r="D108" s="19"/>
      <c r="E108" s="27"/>
      <c r="F108" s="19"/>
      <c r="G108" s="27"/>
      <c r="H108" s="19"/>
      <c r="I108" s="27"/>
      <c r="J108" s="19"/>
      <c r="K108" s="27"/>
      <c r="L108" s="19"/>
      <c r="M108" s="27"/>
      <c r="N108" s="19"/>
      <c r="O108" s="27"/>
      <c r="P108" s="19"/>
      <c r="Q108" s="27"/>
      <c r="R108" s="19"/>
      <c r="S108" s="27"/>
      <c r="T108" s="19"/>
      <c r="U108" s="27"/>
      <c r="V108" s="19"/>
      <c r="W108" s="42"/>
    </row>
    <row r="109" spans="1:23" ht="16.149999999999999" customHeight="1" x14ac:dyDescent="0.2">
      <c r="A109" s="27"/>
      <c r="B109" s="19"/>
      <c r="C109" s="27"/>
      <c r="D109" s="19"/>
      <c r="E109" s="27"/>
      <c r="F109" s="19"/>
      <c r="G109" s="27"/>
      <c r="H109" s="19"/>
      <c r="I109" s="27"/>
      <c r="J109" s="19"/>
      <c r="K109" s="27"/>
      <c r="L109" s="19"/>
      <c r="M109" s="27"/>
      <c r="N109" s="19"/>
      <c r="O109" s="27"/>
      <c r="P109" s="19"/>
      <c r="Q109" s="27"/>
      <c r="R109" s="19"/>
      <c r="S109" s="27"/>
      <c r="T109" s="19"/>
      <c r="U109" s="27"/>
      <c r="V109" s="19"/>
      <c r="W109" s="42"/>
    </row>
    <row r="110" spans="1:23" ht="16.149999999999999" customHeight="1" x14ac:dyDescent="0.2">
      <c r="A110" s="27"/>
      <c r="B110" s="19"/>
      <c r="C110" s="27"/>
      <c r="D110" s="19"/>
      <c r="E110" s="27"/>
      <c r="F110" s="19"/>
      <c r="G110" s="27"/>
      <c r="H110" s="19"/>
      <c r="I110" s="27"/>
      <c r="J110" s="19"/>
      <c r="K110" s="27"/>
      <c r="L110" s="19"/>
      <c r="M110" s="27"/>
      <c r="N110" s="19"/>
      <c r="O110" s="27"/>
      <c r="P110" s="19"/>
      <c r="Q110" s="27"/>
      <c r="R110" s="19"/>
      <c r="S110" s="27"/>
      <c r="T110" s="19"/>
      <c r="U110" s="27"/>
      <c r="V110" s="19"/>
      <c r="W110" s="42"/>
    </row>
    <row r="111" spans="1:23" ht="16.149999999999999" customHeight="1" x14ac:dyDescent="0.2">
      <c r="A111" s="27"/>
      <c r="B111" s="19"/>
      <c r="C111" s="27"/>
      <c r="D111" s="19"/>
      <c r="E111" s="27"/>
      <c r="F111" s="19"/>
      <c r="G111" s="27"/>
      <c r="H111" s="19"/>
      <c r="I111" s="27"/>
      <c r="J111" s="19"/>
      <c r="K111" s="27"/>
      <c r="L111" s="19"/>
      <c r="M111" s="27"/>
      <c r="N111" s="19"/>
      <c r="O111" s="27"/>
      <c r="P111" s="19"/>
      <c r="Q111" s="27"/>
      <c r="R111" s="19"/>
      <c r="S111" s="27"/>
      <c r="T111" s="19"/>
      <c r="U111" s="27"/>
      <c r="V111" s="19"/>
      <c r="W111" s="42"/>
    </row>
    <row r="112" spans="1:23" ht="16.149999999999999" customHeight="1" x14ac:dyDescent="0.2">
      <c r="A112" s="27"/>
      <c r="B112" s="19"/>
      <c r="C112" s="27"/>
      <c r="D112" s="19"/>
      <c r="E112" s="27"/>
      <c r="F112" s="19"/>
      <c r="G112" s="27"/>
      <c r="H112" s="19"/>
      <c r="I112" s="27"/>
      <c r="J112" s="19"/>
      <c r="K112" s="27"/>
      <c r="L112" s="19"/>
      <c r="M112" s="27"/>
      <c r="N112" s="19"/>
      <c r="O112" s="27"/>
      <c r="P112" s="19"/>
      <c r="Q112" s="27"/>
      <c r="R112" s="19"/>
      <c r="S112" s="27"/>
      <c r="T112" s="19"/>
      <c r="U112" s="27"/>
      <c r="V112" s="19"/>
      <c r="W112" s="42"/>
    </row>
    <row r="113" spans="1:23" ht="16.149999999999999" customHeight="1" x14ac:dyDescent="0.2">
      <c r="A113" s="27"/>
      <c r="B113" s="19"/>
      <c r="C113" s="27"/>
      <c r="D113" s="19"/>
      <c r="E113" s="27"/>
      <c r="F113" s="19"/>
      <c r="G113" s="27"/>
      <c r="H113" s="19"/>
      <c r="I113" s="27"/>
      <c r="J113" s="19"/>
      <c r="K113" s="27"/>
      <c r="L113" s="19"/>
      <c r="M113" s="27"/>
      <c r="N113" s="19"/>
      <c r="O113" s="27"/>
      <c r="P113" s="19"/>
      <c r="Q113" s="27"/>
      <c r="R113" s="19"/>
      <c r="S113" s="27"/>
      <c r="T113" s="19"/>
      <c r="U113" s="27"/>
      <c r="V113" s="19"/>
      <c r="W113" s="42"/>
    </row>
    <row r="114" spans="1:23" ht="16.149999999999999" customHeight="1" x14ac:dyDescent="0.2">
      <c r="A114" s="27"/>
      <c r="B114" s="19"/>
      <c r="C114" s="27"/>
      <c r="D114" s="19"/>
      <c r="E114" s="27"/>
      <c r="F114" s="19"/>
      <c r="G114" s="27"/>
      <c r="H114" s="19"/>
      <c r="I114" s="27"/>
      <c r="J114" s="19"/>
      <c r="K114" s="27"/>
      <c r="L114" s="19"/>
      <c r="M114" s="27"/>
      <c r="N114" s="19"/>
      <c r="O114" s="27"/>
      <c r="P114" s="19"/>
      <c r="Q114" s="27"/>
      <c r="R114" s="19"/>
      <c r="S114" s="27"/>
      <c r="T114" s="19"/>
      <c r="U114" s="27"/>
      <c r="V114" s="19"/>
      <c r="W114" s="42"/>
    </row>
    <row r="115" spans="1:23" ht="16.149999999999999" customHeight="1" x14ac:dyDescent="0.2">
      <c r="A115" s="27"/>
      <c r="B115" s="19"/>
      <c r="C115" s="27"/>
      <c r="D115" s="19"/>
      <c r="E115" s="27"/>
      <c r="F115" s="19"/>
      <c r="G115" s="27"/>
      <c r="H115" s="19"/>
      <c r="I115" s="27"/>
      <c r="J115" s="19"/>
      <c r="K115" s="27"/>
      <c r="L115" s="19"/>
      <c r="M115" s="27"/>
      <c r="N115" s="19"/>
      <c r="O115" s="27"/>
      <c r="P115" s="19"/>
      <c r="Q115" s="27"/>
      <c r="R115" s="19"/>
      <c r="S115" s="27"/>
      <c r="T115" s="19"/>
      <c r="U115" s="27"/>
      <c r="V115" s="19"/>
      <c r="W115" s="42"/>
    </row>
    <row r="116" spans="1:23" ht="16.149999999999999" customHeight="1" x14ac:dyDescent="0.2">
      <c r="A116" s="27"/>
      <c r="B116" s="19"/>
      <c r="C116" s="27"/>
      <c r="D116" s="19"/>
      <c r="E116" s="27"/>
      <c r="F116" s="19"/>
      <c r="G116" s="27"/>
      <c r="H116" s="19"/>
      <c r="I116" s="27"/>
      <c r="J116" s="19"/>
      <c r="K116" s="27"/>
      <c r="L116" s="19"/>
      <c r="M116" s="27"/>
      <c r="N116" s="19"/>
      <c r="O116" s="27"/>
      <c r="P116" s="19"/>
      <c r="Q116" s="27"/>
      <c r="R116" s="19"/>
      <c r="S116" s="27"/>
      <c r="T116" s="19"/>
      <c r="U116" s="27"/>
      <c r="V116" s="19"/>
      <c r="W116" s="42"/>
    </row>
    <row r="117" spans="1:23" ht="16.149999999999999" customHeight="1" x14ac:dyDescent="0.2">
      <c r="A117" s="27"/>
      <c r="B117" s="19"/>
      <c r="C117" s="27"/>
      <c r="D117" s="19"/>
      <c r="E117" s="27"/>
      <c r="F117" s="19"/>
      <c r="G117" s="27"/>
      <c r="H117" s="19"/>
      <c r="I117" s="27"/>
      <c r="J117" s="19"/>
      <c r="K117" s="27"/>
      <c r="L117" s="19"/>
      <c r="M117" s="27"/>
      <c r="N117" s="19"/>
      <c r="O117" s="27"/>
      <c r="P117" s="19"/>
      <c r="Q117" s="27"/>
      <c r="R117" s="19"/>
      <c r="S117" s="27"/>
      <c r="T117" s="19"/>
      <c r="U117" s="27"/>
      <c r="V117" s="19"/>
      <c r="W117" s="42"/>
    </row>
    <row r="118" spans="1:23" ht="16.149999999999999" customHeight="1" x14ac:dyDescent="0.2">
      <c r="A118" s="27"/>
      <c r="B118" s="19"/>
      <c r="C118" s="27"/>
      <c r="D118" s="19"/>
      <c r="E118" s="27"/>
      <c r="F118" s="19"/>
      <c r="G118" s="27"/>
      <c r="H118" s="19"/>
      <c r="I118" s="27"/>
      <c r="J118" s="19"/>
      <c r="K118" s="27"/>
      <c r="L118" s="19"/>
      <c r="M118" s="27"/>
      <c r="N118" s="19"/>
      <c r="O118" s="27"/>
      <c r="P118" s="19"/>
      <c r="Q118" s="27"/>
      <c r="R118" s="19"/>
      <c r="S118" s="27"/>
      <c r="T118" s="19"/>
      <c r="U118" s="27"/>
      <c r="V118" s="19"/>
      <c r="W118" s="42"/>
    </row>
    <row r="119" spans="1:23" ht="16.149999999999999" customHeight="1" x14ac:dyDescent="0.2">
      <c r="A119" s="27"/>
      <c r="B119" s="19"/>
      <c r="C119" s="27"/>
      <c r="D119" s="19"/>
      <c r="E119" s="27"/>
      <c r="F119" s="19"/>
      <c r="G119" s="27"/>
      <c r="H119" s="19"/>
      <c r="I119" s="27"/>
      <c r="J119" s="19"/>
      <c r="K119" s="27"/>
      <c r="L119" s="19"/>
      <c r="M119" s="27"/>
      <c r="N119" s="19"/>
      <c r="O119" s="27"/>
      <c r="P119" s="19"/>
      <c r="Q119" s="27"/>
      <c r="R119" s="19"/>
      <c r="S119" s="27"/>
      <c r="T119" s="19"/>
      <c r="U119" s="27"/>
      <c r="V119" s="19"/>
      <c r="W119" s="42"/>
    </row>
    <row r="120" spans="1:23" ht="16.149999999999999" customHeight="1" x14ac:dyDescent="0.2">
      <c r="A120" s="27"/>
      <c r="B120" s="19"/>
      <c r="C120" s="27"/>
      <c r="D120" s="19"/>
      <c r="E120" s="27"/>
      <c r="F120" s="19"/>
      <c r="G120" s="27"/>
      <c r="H120" s="19"/>
      <c r="I120" s="27"/>
      <c r="J120" s="19"/>
      <c r="K120" s="27"/>
      <c r="L120" s="19"/>
      <c r="M120" s="27"/>
      <c r="N120" s="19"/>
      <c r="O120" s="27"/>
      <c r="P120" s="19"/>
      <c r="Q120" s="27"/>
      <c r="R120" s="19"/>
      <c r="S120" s="27"/>
      <c r="T120" s="19"/>
      <c r="U120" s="27"/>
      <c r="V120" s="19"/>
      <c r="W120" s="42"/>
    </row>
    <row r="121" spans="1:23" ht="16.149999999999999" customHeight="1" x14ac:dyDescent="0.2">
      <c r="A121" s="27"/>
      <c r="B121" s="19"/>
      <c r="C121" s="27"/>
      <c r="D121" s="19"/>
      <c r="E121" s="27"/>
      <c r="F121" s="19"/>
      <c r="G121" s="27"/>
      <c r="H121" s="19"/>
      <c r="I121" s="27"/>
      <c r="J121" s="19"/>
      <c r="K121" s="27"/>
      <c r="L121" s="19"/>
      <c r="M121" s="27"/>
      <c r="N121" s="19"/>
      <c r="O121" s="27"/>
      <c r="P121" s="19"/>
      <c r="Q121" s="27"/>
      <c r="R121" s="19"/>
      <c r="S121" s="27"/>
      <c r="T121" s="19"/>
      <c r="U121" s="27"/>
      <c r="V121" s="19"/>
      <c r="W121" s="42"/>
    </row>
    <row r="122" spans="1:23" ht="16.149999999999999" customHeight="1" x14ac:dyDescent="0.2">
      <c r="A122" s="27"/>
      <c r="B122" s="19"/>
      <c r="C122" s="27"/>
      <c r="D122" s="19"/>
      <c r="E122" s="27"/>
      <c r="F122" s="19"/>
      <c r="G122" s="27"/>
      <c r="H122" s="19"/>
      <c r="I122" s="27"/>
      <c r="J122" s="19"/>
      <c r="K122" s="27"/>
      <c r="L122" s="19"/>
      <c r="M122" s="27"/>
      <c r="N122" s="19"/>
      <c r="O122" s="27"/>
      <c r="P122" s="19"/>
      <c r="Q122" s="27"/>
      <c r="R122" s="19"/>
      <c r="S122" s="27"/>
      <c r="T122" s="19"/>
      <c r="U122" s="27"/>
      <c r="V122" s="19"/>
      <c r="W122" s="42"/>
    </row>
    <row r="123" spans="1:23" ht="16.149999999999999" customHeight="1" x14ac:dyDescent="0.2">
      <c r="A123" s="27"/>
      <c r="B123" s="19"/>
      <c r="C123" s="27"/>
      <c r="D123" s="19"/>
      <c r="E123" s="27"/>
      <c r="F123" s="19"/>
      <c r="G123" s="27"/>
      <c r="H123" s="19"/>
      <c r="I123" s="27"/>
      <c r="J123" s="19"/>
      <c r="K123" s="27"/>
      <c r="L123" s="19"/>
      <c r="M123" s="27"/>
      <c r="N123" s="19"/>
      <c r="O123" s="27"/>
      <c r="P123" s="19"/>
      <c r="Q123" s="27"/>
      <c r="R123" s="19"/>
      <c r="S123" s="27"/>
      <c r="T123" s="19"/>
      <c r="U123" s="27"/>
      <c r="V123" s="19"/>
      <c r="W123" s="42"/>
    </row>
    <row r="124" spans="1:23" ht="16.149999999999999" customHeight="1" x14ac:dyDescent="0.2">
      <c r="A124" s="27"/>
      <c r="B124" s="19"/>
      <c r="C124" s="27"/>
      <c r="D124" s="19"/>
      <c r="E124" s="27"/>
      <c r="F124" s="19"/>
      <c r="G124" s="27"/>
      <c r="H124" s="19"/>
      <c r="I124" s="27"/>
      <c r="J124" s="19"/>
      <c r="K124" s="27"/>
      <c r="L124" s="19"/>
      <c r="M124" s="27"/>
      <c r="N124" s="19"/>
      <c r="O124" s="27"/>
      <c r="P124" s="19"/>
      <c r="Q124" s="27"/>
      <c r="R124" s="19"/>
      <c r="S124" s="27"/>
      <c r="T124" s="19"/>
      <c r="U124" s="27"/>
      <c r="V124" s="19"/>
      <c r="W124" s="42"/>
    </row>
    <row r="125" spans="1:23" ht="16.149999999999999" customHeight="1" x14ac:dyDescent="0.2">
      <c r="A125" s="27"/>
      <c r="B125" s="19"/>
      <c r="C125" s="27"/>
      <c r="D125" s="19"/>
      <c r="E125" s="27"/>
      <c r="F125" s="19"/>
      <c r="G125" s="27"/>
      <c r="H125" s="19"/>
      <c r="I125" s="27"/>
      <c r="J125" s="19"/>
      <c r="K125" s="27"/>
      <c r="L125" s="19"/>
      <c r="M125" s="27"/>
      <c r="N125" s="19"/>
      <c r="O125" s="27"/>
      <c r="P125" s="19"/>
      <c r="Q125" s="27"/>
      <c r="R125" s="19"/>
      <c r="S125" s="27"/>
      <c r="T125" s="19"/>
      <c r="U125" s="27"/>
      <c r="V125" s="19"/>
      <c r="W125" s="42"/>
    </row>
    <row r="126" spans="1:23" ht="16.149999999999999" customHeight="1" x14ac:dyDescent="0.2">
      <c r="A126" s="27"/>
      <c r="B126" s="19"/>
      <c r="C126" s="27"/>
      <c r="D126" s="19"/>
      <c r="E126" s="27"/>
      <c r="F126" s="19"/>
      <c r="G126" s="27"/>
      <c r="H126" s="19"/>
      <c r="I126" s="27"/>
      <c r="J126" s="19"/>
      <c r="K126" s="27"/>
      <c r="L126" s="19"/>
      <c r="M126" s="27"/>
      <c r="N126" s="19"/>
      <c r="O126" s="27"/>
      <c r="P126" s="19"/>
      <c r="Q126" s="27"/>
      <c r="R126" s="19"/>
      <c r="S126" s="27"/>
      <c r="T126" s="19"/>
      <c r="U126" s="27"/>
      <c r="V126" s="19"/>
      <c r="W126" s="42"/>
    </row>
    <row r="127" spans="1:23" ht="16.149999999999999" customHeight="1" x14ac:dyDescent="0.2">
      <c r="A127" s="27"/>
      <c r="B127" s="19"/>
      <c r="C127" s="27"/>
      <c r="D127" s="19"/>
      <c r="E127" s="27"/>
      <c r="F127" s="19"/>
      <c r="G127" s="27"/>
      <c r="H127" s="19"/>
      <c r="I127" s="27"/>
      <c r="J127" s="19"/>
      <c r="K127" s="27"/>
      <c r="L127" s="19"/>
      <c r="M127" s="27"/>
      <c r="N127" s="19"/>
      <c r="O127" s="27"/>
      <c r="P127" s="19"/>
      <c r="Q127" s="27"/>
      <c r="R127" s="19"/>
      <c r="S127" s="27"/>
      <c r="T127" s="19"/>
      <c r="U127" s="27"/>
      <c r="V127" s="19"/>
      <c r="W127" s="42"/>
    </row>
    <row r="128" spans="1:23" ht="16.149999999999999" customHeight="1" x14ac:dyDescent="0.2">
      <c r="A128" s="27"/>
      <c r="B128" s="19"/>
      <c r="C128" s="27"/>
      <c r="D128" s="19"/>
      <c r="E128" s="27"/>
      <c r="F128" s="19"/>
      <c r="G128" s="27"/>
      <c r="H128" s="19"/>
      <c r="I128" s="27"/>
      <c r="J128" s="19"/>
      <c r="K128" s="27"/>
      <c r="L128" s="19"/>
      <c r="M128" s="27"/>
      <c r="N128" s="19"/>
      <c r="O128" s="27"/>
      <c r="P128" s="19"/>
      <c r="Q128" s="27"/>
      <c r="R128" s="19"/>
      <c r="S128" s="27"/>
      <c r="T128" s="19"/>
      <c r="U128" s="27"/>
      <c r="V128" s="19"/>
      <c r="W128" s="42"/>
    </row>
    <row r="129" spans="1:23" ht="16.149999999999999" customHeight="1" x14ac:dyDescent="0.2">
      <c r="A129" s="27"/>
      <c r="B129" s="19"/>
      <c r="C129" s="27"/>
      <c r="D129" s="19"/>
      <c r="E129" s="27"/>
      <c r="F129" s="19"/>
      <c r="G129" s="27"/>
      <c r="H129" s="19"/>
      <c r="I129" s="27"/>
      <c r="J129" s="19"/>
      <c r="K129" s="27"/>
      <c r="L129" s="19"/>
      <c r="M129" s="27"/>
      <c r="N129" s="19"/>
      <c r="O129" s="27"/>
      <c r="P129" s="19"/>
      <c r="Q129" s="27"/>
      <c r="R129" s="19"/>
      <c r="S129" s="27"/>
      <c r="T129" s="19"/>
      <c r="U129" s="27"/>
      <c r="V129" s="19"/>
      <c r="W129" s="42"/>
    </row>
    <row r="130" spans="1:23" ht="16.149999999999999" customHeight="1" x14ac:dyDescent="0.2">
      <c r="A130" s="27"/>
      <c r="B130" s="19"/>
      <c r="C130" s="27"/>
      <c r="D130" s="19"/>
      <c r="E130" s="27"/>
      <c r="F130" s="19"/>
      <c r="G130" s="27"/>
      <c r="H130" s="19"/>
      <c r="I130" s="27"/>
      <c r="J130" s="19"/>
      <c r="K130" s="27"/>
      <c r="L130" s="19"/>
      <c r="M130" s="27"/>
      <c r="N130" s="19"/>
      <c r="O130" s="27"/>
      <c r="P130" s="19"/>
      <c r="Q130" s="27"/>
      <c r="R130" s="19"/>
      <c r="S130" s="27"/>
      <c r="T130" s="19"/>
      <c r="U130" s="27"/>
      <c r="V130" s="19"/>
      <c r="W130" s="42"/>
    </row>
    <row r="131" spans="1:23" ht="16.149999999999999" customHeight="1" x14ac:dyDescent="0.2">
      <c r="A131" s="27"/>
      <c r="B131" s="19"/>
      <c r="C131" s="27"/>
      <c r="D131" s="19"/>
      <c r="E131" s="27"/>
      <c r="F131" s="19"/>
      <c r="G131" s="27"/>
      <c r="H131" s="19"/>
      <c r="I131" s="27"/>
      <c r="J131" s="19"/>
      <c r="K131" s="27"/>
      <c r="L131" s="19"/>
      <c r="M131" s="27"/>
      <c r="N131" s="19"/>
      <c r="O131" s="27"/>
      <c r="P131" s="19"/>
      <c r="Q131" s="27"/>
      <c r="R131" s="19"/>
      <c r="S131" s="27"/>
      <c r="T131" s="19"/>
      <c r="U131" s="27"/>
      <c r="V131" s="19"/>
      <c r="W131" s="42"/>
    </row>
    <row r="132" spans="1:23" ht="16.149999999999999" customHeight="1" x14ac:dyDescent="0.2">
      <c r="A132" s="27"/>
      <c r="B132" s="19"/>
      <c r="C132" s="27"/>
      <c r="D132" s="19"/>
      <c r="E132" s="27"/>
      <c r="F132" s="19"/>
      <c r="G132" s="27"/>
      <c r="H132" s="19"/>
      <c r="I132" s="27"/>
      <c r="J132" s="19"/>
      <c r="K132" s="27"/>
      <c r="L132" s="19"/>
      <c r="M132" s="27"/>
      <c r="N132" s="19"/>
      <c r="O132" s="27"/>
      <c r="P132" s="19"/>
      <c r="Q132" s="27"/>
      <c r="R132" s="19"/>
      <c r="S132" s="27"/>
      <c r="T132" s="19"/>
      <c r="U132" s="27"/>
      <c r="V132" s="19"/>
      <c r="W132" s="42"/>
    </row>
    <row r="133" spans="1:23" ht="16.149999999999999" customHeight="1" x14ac:dyDescent="0.2">
      <c r="A133" s="27"/>
      <c r="B133" s="19"/>
      <c r="C133" s="27"/>
      <c r="D133" s="19"/>
      <c r="E133" s="27"/>
      <c r="F133" s="19"/>
      <c r="G133" s="27"/>
      <c r="H133" s="19"/>
      <c r="I133" s="27"/>
      <c r="J133" s="19"/>
      <c r="K133" s="27"/>
      <c r="L133" s="19"/>
      <c r="M133" s="27"/>
      <c r="N133" s="19"/>
      <c r="O133" s="27"/>
      <c r="P133" s="19"/>
      <c r="Q133" s="27"/>
      <c r="R133" s="19"/>
      <c r="S133" s="27"/>
      <c r="T133" s="19"/>
      <c r="U133" s="27"/>
      <c r="V133" s="19"/>
      <c r="W133" s="42"/>
    </row>
    <row r="134" spans="1:23" ht="16.149999999999999" customHeight="1" x14ac:dyDescent="0.2">
      <c r="A134" s="27"/>
      <c r="B134" s="19"/>
      <c r="C134" s="27"/>
      <c r="D134" s="19"/>
      <c r="E134" s="27"/>
      <c r="F134" s="19"/>
      <c r="G134" s="27"/>
      <c r="H134" s="19"/>
      <c r="I134" s="27"/>
      <c r="J134" s="19"/>
      <c r="K134" s="27"/>
      <c r="L134" s="19"/>
      <c r="M134" s="27"/>
      <c r="N134" s="19"/>
      <c r="O134" s="27"/>
      <c r="P134" s="19"/>
      <c r="Q134" s="27"/>
      <c r="R134" s="19"/>
      <c r="S134" s="27"/>
      <c r="T134" s="19"/>
      <c r="U134" s="27"/>
      <c r="V134" s="19"/>
      <c r="W134" s="42"/>
    </row>
    <row r="135" spans="1:23" ht="16.149999999999999" customHeight="1" x14ac:dyDescent="0.2">
      <c r="A135" s="27"/>
      <c r="B135" s="19"/>
      <c r="C135" s="27"/>
      <c r="D135" s="19"/>
      <c r="E135" s="27"/>
      <c r="F135" s="19"/>
      <c r="G135" s="27"/>
      <c r="H135" s="19"/>
      <c r="I135" s="27"/>
      <c r="J135" s="19"/>
      <c r="K135" s="27"/>
      <c r="L135" s="19"/>
      <c r="M135" s="27"/>
      <c r="N135" s="19"/>
      <c r="O135" s="27"/>
      <c r="P135" s="19"/>
      <c r="Q135" s="27"/>
      <c r="R135" s="19"/>
      <c r="S135" s="27"/>
      <c r="T135" s="19"/>
      <c r="U135" s="27"/>
      <c r="V135" s="19"/>
      <c r="W135" s="42"/>
    </row>
    <row r="136" spans="1:23" ht="16.149999999999999" customHeight="1" x14ac:dyDescent="0.2">
      <c r="A136" s="27"/>
      <c r="B136" s="19"/>
      <c r="C136" s="27"/>
      <c r="D136" s="19"/>
      <c r="E136" s="27"/>
      <c r="F136" s="19"/>
      <c r="G136" s="27"/>
      <c r="H136" s="19"/>
      <c r="I136" s="27"/>
      <c r="J136" s="19"/>
      <c r="K136" s="27"/>
      <c r="L136" s="19"/>
      <c r="M136" s="27"/>
      <c r="N136" s="19"/>
      <c r="O136" s="27"/>
      <c r="P136" s="19"/>
      <c r="Q136" s="27"/>
      <c r="R136" s="19"/>
      <c r="S136" s="27"/>
      <c r="T136" s="19"/>
      <c r="U136" s="27"/>
      <c r="V136" s="19"/>
      <c r="W136" s="42"/>
    </row>
    <row r="137" spans="1:23" ht="16.149999999999999" customHeight="1" x14ac:dyDescent="0.2">
      <c r="A137" s="27"/>
      <c r="B137" s="19"/>
      <c r="C137" s="27"/>
      <c r="D137" s="19"/>
      <c r="E137" s="27"/>
      <c r="F137" s="19"/>
      <c r="G137" s="27"/>
      <c r="H137" s="19"/>
      <c r="I137" s="27"/>
      <c r="J137" s="19"/>
      <c r="K137" s="27"/>
      <c r="L137" s="19"/>
      <c r="M137" s="27"/>
      <c r="N137" s="19"/>
      <c r="O137" s="27"/>
      <c r="P137" s="19"/>
      <c r="Q137" s="27"/>
      <c r="R137" s="19"/>
      <c r="S137" s="27"/>
      <c r="T137" s="19"/>
      <c r="U137" s="27"/>
      <c r="V137" s="19"/>
      <c r="W137" s="42"/>
    </row>
    <row r="138" spans="1:23" ht="16.149999999999999" customHeight="1" x14ac:dyDescent="0.2">
      <c r="A138" s="27"/>
      <c r="B138" s="19"/>
      <c r="C138" s="27"/>
      <c r="D138" s="19"/>
      <c r="E138" s="27"/>
      <c r="F138" s="19"/>
      <c r="G138" s="27"/>
      <c r="H138" s="19"/>
      <c r="I138" s="27"/>
      <c r="J138" s="19"/>
      <c r="K138" s="27"/>
      <c r="L138" s="19"/>
      <c r="M138" s="27"/>
      <c r="N138" s="19"/>
      <c r="O138" s="27"/>
      <c r="P138" s="19"/>
      <c r="Q138" s="27"/>
      <c r="R138" s="19"/>
      <c r="S138" s="27"/>
      <c r="T138" s="19"/>
      <c r="U138" s="27"/>
      <c r="V138" s="19"/>
      <c r="W138" s="42"/>
    </row>
    <row r="139" spans="1:23" ht="16.149999999999999" customHeight="1" x14ac:dyDescent="0.2">
      <c r="A139" s="27"/>
      <c r="B139" s="19"/>
      <c r="C139" s="27"/>
      <c r="D139" s="19"/>
      <c r="E139" s="27"/>
      <c r="F139" s="19"/>
      <c r="G139" s="27"/>
      <c r="H139" s="19"/>
      <c r="I139" s="27"/>
      <c r="J139" s="19"/>
      <c r="K139" s="27"/>
      <c r="L139" s="19"/>
      <c r="M139" s="27"/>
      <c r="N139" s="19"/>
      <c r="O139" s="27"/>
      <c r="P139" s="19"/>
      <c r="Q139" s="27"/>
      <c r="R139" s="19"/>
      <c r="S139" s="27"/>
      <c r="T139" s="19"/>
      <c r="U139" s="27"/>
      <c r="V139" s="19"/>
      <c r="W139" s="42"/>
    </row>
    <row r="140" spans="1:23" ht="16.149999999999999" customHeight="1" x14ac:dyDescent="0.2">
      <c r="A140" s="27"/>
      <c r="B140" s="19"/>
      <c r="C140" s="27"/>
      <c r="D140" s="19"/>
      <c r="E140" s="27"/>
      <c r="F140" s="19"/>
      <c r="G140" s="27"/>
      <c r="H140" s="19"/>
      <c r="I140" s="27"/>
      <c r="J140" s="19"/>
      <c r="K140" s="27"/>
      <c r="L140" s="19"/>
      <c r="M140" s="27"/>
      <c r="N140" s="19"/>
      <c r="O140" s="27"/>
      <c r="P140" s="19"/>
      <c r="Q140" s="27"/>
      <c r="R140" s="19"/>
      <c r="S140" s="27"/>
      <c r="T140" s="19"/>
      <c r="U140" s="27"/>
      <c r="V140" s="19"/>
      <c r="W140" s="42"/>
    </row>
    <row r="141" spans="1:23" ht="16.149999999999999" customHeight="1" x14ac:dyDescent="0.2">
      <c r="A141" s="27"/>
      <c r="B141" s="19"/>
      <c r="C141" s="27"/>
      <c r="D141" s="19"/>
      <c r="E141" s="27"/>
      <c r="F141" s="19"/>
      <c r="G141" s="27"/>
      <c r="H141" s="19"/>
      <c r="I141" s="27"/>
      <c r="J141" s="19"/>
      <c r="K141" s="27"/>
      <c r="L141" s="19"/>
      <c r="M141" s="27"/>
      <c r="N141" s="19"/>
      <c r="O141" s="27"/>
      <c r="P141" s="19"/>
      <c r="Q141" s="27"/>
      <c r="R141" s="19"/>
      <c r="S141" s="27"/>
      <c r="T141" s="19"/>
      <c r="U141" s="27"/>
      <c r="V141" s="19"/>
      <c r="W141" s="42"/>
    </row>
    <row r="142" spans="1:23" ht="16.149999999999999" customHeight="1" x14ac:dyDescent="0.2">
      <c r="A142" s="27"/>
      <c r="B142" s="19"/>
      <c r="C142" s="27"/>
      <c r="D142" s="19"/>
      <c r="E142" s="27"/>
      <c r="F142" s="19"/>
      <c r="G142" s="27"/>
      <c r="H142" s="19"/>
      <c r="I142" s="27"/>
      <c r="J142" s="19"/>
      <c r="K142" s="27"/>
      <c r="L142" s="19"/>
      <c r="M142" s="27"/>
      <c r="N142" s="19"/>
      <c r="O142" s="27"/>
      <c r="P142" s="19"/>
      <c r="Q142" s="27"/>
      <c r="R142" s="19"/>
      <c r="S142" s="27"/>
      <c r="T142" s="19"/>
      <c r="U142" s="27"/>
      <c r="V142" s="19"/>
      <c r="W142" s="42"/>
    </row>
    <row r="143" spans="1:23" ht="16.149999999999999" customHeight="1" x14ac:dyDescent="0.2">
      <c r="A143" s="27"/>
      <c r="B143" s="19"/>
      <c r="C143" s="27"/>
      <c r="D143" s="19"/>
      <c r="E143" s="27"/>
      <c r="F143" s="19"/>
      <c r="G143" s="27"/>
      <c r="H143" s="19"/>
      <c r="I143" s="27"/>
      <c r="J143" s="19"/>
      <c r="K143" s="27"/>
      <c r="L143" s="19"/>
      <c r="M143" s="27"/>
      <c r="N143" s="19"/>
      <c r="O143" s="27"/>
      <c r="P143" s="19"/>
      <c r="Q143" s="27"/>
      <c r="R143" s="19"/>
      <c r="S143" s="27"/>
      <c r="T143" s="19"/>
      <c r="U143" s="27"/>
      <c r="V143" s="19"/>
      <c r="W143" s="42"/>
    </row>
    <row r="144" spans="1:23" ht="16.149999999999999" customHeight="1" x14ac:dyDescent="0.2">
      <c r="A144" s="27"/>
      <c r="B144" s="19"/>
      <c r="C144" s="27"/>
      <c r="D144" s="19"/>
      <c r="E144" s="27"/>
      <c r="F144" s="19"/>
      <c r="G144" s="27"/>
      <c r="H144" s="19"/>
      <c r="I144" s="27"/>
      <c r="J144" s="19"/>
      <c r="K144" s="27"/>
      <c r="L144" s="19"/>
      <c r="M144" s="27"/>
      <c r="N144" s="19"/>
      <c r="O144" s="27"/>
      <c r="P144" s="19"/>
      <c r="Q144" s="27"/>
      <c r="R144" s="19"/>
      <c r="S144" s="27"/>
      <c r="T144" s="19"/>
      <c r="U144" s="27"/>
      <c r="V144" s="19"/>
      <c r="W144" s="42"/>
    </row>
    <row r="145" spans="1:23" ht="16.149999999999999" customHeight="1" x14ac:dyDescent="0.2">
      <c r="A145" s="27"/>
      <c r="B145" s="19"/>
      <c r="C145" s="27"/>
      <c r="D145" s="19"/>
      <c r="E145" s="27"/>
      <c r="F145" s="19"/>
      <c r="G145" s="27"/>
      <c r="H145" s="19"/>
      <c r="I145" s="27"/>
      <c r="J145" s="19"/>
      <c r="K145" s="27"/>
      <c r="L145" s="19"/>
      <c r="M145" s="27"/>
      <c r="N145" s="19"/>
      <c r="O145" s="27"/>
      <c r="P145" s="19"/>
      <c r="Q145" s="27"/>
      <c r="R145" s="19"/>
      <c r="S145" s="27"/>
      <c r="T145" s="19"/>
      <c r="U145" s="27"/>
      <c r="V145" s="19"/>
      <c r="W145" s="42"/>
    </row>
    <row r="146" spans="1:23" ht="16.149999999999999" customHeight="1" x14ac:dyDescent="0.2">
      <c r="A146" s="27"/>
      <c r="B146" s="19"/>
      <c r="C146" s="27"/>
      <c r="D146" s="19"/>
      <c r="E146" s="27"/>
      <c r="F146" s="19"/>
      <c r="G146" s="27"/>
      <c r="H146" s="19"/>
      <c r="I146" s="27"/>
      <c r="J146" s="19"/>
      <c r="K146" s="27"/>
      <c r="L146" s="19"/>
      <c r="M146" s="27"/>
      <c r="N146" s="19"/>
      <c r="O146" s="27"/>
      <c r="P146" s="19"/>
      <c r="Q146" s="27"/>
      <c r="R146" s="19"/>
      <c r="S146" s="27"/>
      <c r="T146" s="19"/>
      <c r="U146" s="27"/>
      <c r="V146" s="19"/>
      <c r="W146" s="42"/>
    </row>
    <row r="147" spans="1:23" ht="16.149999999999999" customHeight="1" x14ac:dyDescent="0.2">
      <c r="A147" s="27"/>
      <c r="B147" s="19"/>
      <c r="C147" s="27"/>
      <c r="D147" s="19"/>
      <c r="E147" s="27"/>
      <c r="F147" s="19"/>
      <c r="G147" s="27"/>
      <c r="H147" s="19"/>
      <c r="I147" s="27"/>
      <c r="J147" s="19"/>
      <c r="K147" s="27"/>
      <c r="L147" s="19"/>
      <c r="M147" s="27"/>
      <c r="N147" s="19"/>
      <c r="O147" s="27"/>
      <c r="P147" s="19"/>
      <c r="Q147" s="27"/>
      <c r="R147" s="19"/>
      <c r="S147" s="27"/>
      <c r="T147" s="19"/>
      <c r="U147" s="27"/>
      <c r="V147" s="19"/>
      <c r="W147" s="42"/>
    </row>
    <row r="148" spans="1:23" ht="16.149999999999999" customHeight="1" x14ac:dyDescent="0.2">
      <c r="A148" s="27"/>
      <c r="B148" s="19"/>
      <c r="C148" s="27"/>
      <c r="D148" s="19"/>
      <c r="E148" s="27"/>
      <c r="F148" s="19"/>
      <c r="G148" s="27"/>
      <c r="H148" s="19"/>
      <c r="I148" s="27"/>
      <c r="J148" s="19"/>
      <c r="K148" s="27"/>
      <c r="L148" s="19"/>
      <c r="M148" s="27"/>
      <c r="N148" s="19"/>
      <c r="O148" s="27"/>
      <c r="P148" s="19"/>
      <c r="Q148" s="27"/>
      <c r="R148" s="19"/>
      <c r="S148" s="27"/>
      <c r="T148" s="19"/>
      <c r="U148" s="27"/>
      <c r="V148" s="19"/>
      <c r="W148" s="42"/>
    </row>
    <row r="149" spans="1:23" ht="16.149999999999999" customHeight="1" x14ac:dyDescent="0.2">
      <c r="A149" s="27"/>
      <c r="B149" s="19"/>
      <c r="C149" s="27"/>
      <c r="D149" s="19"/>
      <c r="E149" s="27"/>
      <c r="F149" s="19"/>
      <c r="G149" s="27"/>
      <c r="H149" s="19"/>
      <c r="I149" s="27"/>
      <c r="J149" s="19"/>
      <c r="K149" s="27"/>
      <c r="L149" s="19"/>
      <c r="M149" s="27"/>
      <c r="N149" s="19"/>
      <c r="O149" s="27"/>
      <c r="P149" s="19"/>
      <c r="Q149" s="27"/>
      <c r="R149" s="19"/>
      <c r="S149" s="27"/>
      <c r="T149" s="19"/>
      <c r="U149" s="27"/>
      <c r="V149" s="19"/>
      <c r="W149" s="42"/>
    </row>
    <row r="150" spans="1:23" ht="16.149999999999999" customHeight="1" x14ac:dyDescent="0.2">
      <c r="A150" s="27"/>
      <c r="B150" s="19"/>
      <c r="C150" s="27"/>
      <c r="D150" s="19"/>
      <c r="E150" s="27"/>
      <c r="F150" s="19"/>
      <c r="G150" s="27"/>
      <c r="H150" s="19"/>
      <c r="I150" s="27"/>
      <c r="J150" s="19"/>
      <c r="K150" s="27"/>
      <c r="L150" s="19"/>
      <c r="M150" s="27"/>
      <c r="N150" s="19"/>
      <c r="O150" s="27"/>
      <c r="P150" s="19"/>
      <c r="Q150" s="27"/>
      <c r="R150" s="19"/>
      <c r="S150" s="27"/>
      <c r="T150" s="19"/>
      <c r="U150" s="27"/>
      <c r="V150" s="19"/>
      <c r="W150" s="42"/>
    </row>
    <row r="151" spans="1:23" ht="16.149999999999999" customHeight="1" x14ac:dyDescent="0.2">
      <c r="A151" s="27"/>
      <c r="B151" s="19"/>
      <c r="C151" s="27"/>
      <c r="D151" s="19"/>
      <c r="E151" s="27"/>
      <c r="F151" s="19"/>
      <c r="G151" s="27"/>
      <c r="H151" s="19"/>
      <c r="I151" s="27"/>
      <c r="J151" s="19"/>
      <c r="K151" s="27"/>
      <c r="L151" s="19"/>
      <c r="M151" s="27"/>
      <c r="N151" s="19"/>
      <c r="O151" s="27"/>
      <c r="P151" s="19"/>
      <c r="Q151" s="27"/>
      <c r="R151" s="19"/>
      <c r="S151" s="27"/>
      <c r="T151" s="19"/>
      <c r="U151" s="27"/>
      <c r="V151" s="19"/>
      <c r="W151" s="42"/>
    </row>
    <row r="152" spans="1:23" ht="16.149999999999999" customHeight="1" x14ac:dyDescent="0.2">
      <c r="A152" s="27"/>
      <c r="B152" s="19"/>
      <c r="C152" s="27"/>
      <c r="D152" s="19"/>
      <c r="E152" s="27"/>
      <c r="F152" s="19"/>
      <c r="G152" s="27"/>
      <c r="H152" s="19"/>
      <c r="I152" s="27"/>
      <c r="J152" s="19"/>
      <c r="K152" s="27"/>
      <c r="L152" s="19"/>
      <c r="M152" s="27"/>
      <c r="N152" s="19"/>
      <c r="O152" s="27"/>
      <c r="P152" s="19"/>
      <c r="Q152" s="27"/>
      <c r="R152" s="19"/>
      <c r="S152" s="27"/>
      <c r="T152" s="19"/>
      <c r="U152" s="27"/>
      <c r="V152" s="19"/>
      <c r="W152" s="42"/>
    </row>
    <row r="153" spans="1:23" ht="16.149999999999999" customHeight="1" x14ac:dyDescent="0.2">
      <c r="A153" s="27"/>
      <c r="B153" s="19"/>
      <c r="C153" s="27"/>
      <c r="D153" s="19"/>
      <c r="E153" s="27"/>
      <c r="F153" s="19"/>
      <c r="G153" s="27"/>
      <c r="H153" s="19"/>
      <c r="I153" s="27"/>
      <c r="J153" s="19"/>
      <c r="K153" s="27"/>
      <c r="L153" s="19"/>
      <c r="M153" s="27"/>
      <c r="N153" s="19"/>
      <c r="O153" s="27"/>
      <c r="P153" s="19"/>
      <c r="Q153" s="27"/>
      <c r="R153" s="19"/>
      <c r="S153" s="27"/>
      <c r="T153" s="19"/>
      <c r="U153" s="27"/>
      <c r="V153" s="19"/>
      <c r="W153" s="42"/>
    </row>
    <row r="154" spans="1:23" ht="16.149999999999999" customHeight="1" x14ac:dyDescent="0.2">
      <c r="A154" s="27"/>
      <c r="B154" s="19"/>
      <c r="C154" s="27"/>
      <c r="D154" s="19"/>
      <c r="E154" s="27"/>
      <c r="F154" s="19"/>
      <c r="G154" s="27"/>
      <c r="H154" s="19"/>
      <c r="I154" s="27"/>
      <c r="J154" s="19"/>
      <c r="K154" s="27"/>
      <c r="L154" s="19"/>
      <c r="M154" s="27"/>
      <c r="N154" s="19"/>
      <c r="O154" s="27"/>
      <c r="P154" s="19"/>
      <c r="Q154" s="27"/>
      <c r="R154" s="19"/>
      <c r="S154" s="27"/>
      <c r="T154" s="19"/>
      <c r="U154" s="27"/>
      <c r="V154" s="19"/>
      <c r="W154" s="42"/>
    </row>
    <row r="155" spans="1:23" ht="16.149999999999999" customHeight="1" x14ac:dyDescent="0.2">
      <c r="A155" s="27"/>
      <c r="B155" s="19"/>
      <c r="C155" s="27"/>
      <c r="D155" s="19"/>
      <c r="E155" s="27"/>
      <c r="F155" s="19"/>
      <c r="G155" s="27"/>
      <c r="H155" s="19"/>
      <c r="I155" s="27"/>
      <c r="J155" s="19"/>
      <c r="K155" s="27"/>
      <c r="L155" s="19"/>
      <c r="M155" s="27"/>
      <c r="N155" s="19"/>
      <c r="O155" s="27"/>
      <c r="P155" s="19"/>
      <c r="Q155" s="27"/>
      <c r="R155" s="19"/>
      <c r="S155" s="27"/>
      <c r="T155" s="19"/>
      <c r="U155" s="27"/>
      <c r="V155" s="19"/>
      <c r="W155" s="42"/>
    </row>
    <row r="156" spans="1:23" ht="16.149999999999999" customHeight="1" x14ac:dyDescent="0.2">
      <c r="A156" s="27"/>
      <c r="B156" s="19"/>
      <c r="C156" s="27"/>
      <c r="D156" s="19"/>
      <c r="E156" s="27"/>
      <c r="F156" s="19"/>
      <c r="G156" s="27"/>
      <c r="H156" s="19"/>
      <c r="I156" s="27"/>
      <c r="J156" s="19"/>
      <c r="K156" s="27"/>
      <c r="L156" s="19"/>
      <c r="M156" s="27"/>
      <c r="N156" s="19"/>
      <c r="O156" s="27"/>
      <c r="P156" s="19"/>
      <c r="Q156" s="27"/>
      <c r="R156" s="19"/>
      <c r="S156" s="27"/>
      <c r="T156" s="19"/>
      <c r="U156" s="27"/>
      <c r="V156" s="19"/>
      <c r="W156" s="42"/>
    </row>
    <row r="157" spans="1:23" ht="16.149999999999999" customHeight="1" x14ac:dyDescent="0.2">
      <c r="A157" s="27"/>
      <c r="B157" s="19"/>
      <c r="C157" s="27"/>
      <c r="D157" s="19"/>
      <c r="E157" s="27"/>
      <c r="F157" s="19"/>
      <c r="G157" s="27"/>
      <c r="H157" s="19"/>
      <c r="I157" s="27"/>
      <c r="J157" s="19"/>
      <c r="K157" s="27"/>
      <c r="L157" s="19"/>
      <c r="M157" s="27"/>
      <c r="N157" s="19"/>
      <c r="O157" s="27"/>
      <c r="P157" s="19"/>
      <c r="Q157" s="27"/>
      <c r="R157" s="19"/>
      <c r="S157" s="27"/>
      <c r="T157" s="19"/>
      <c r="U157" s="27"/>
      <c r="V157" s="19"/>
      <c r="W157" s="42"/>
    </row>
    <row r="158" spans="1:23" ht="16.149999999999999" customHeight="1" x14ac:dyDescent="0.2">
      <c r="A158" s="27"/>
      <c r="B158" s="19"/>
      <c r="C158" s="27"/>
      <c r="D158" s="19"/>
      <c r="E158" s="27"/>
      <c r="F158" s="19"/>
      <c r="G158" s="27"/>
      <c r="H158" s="19"/>
      <c r="I158" s="27"/>
      <c r="J158" s="19"/>
      <c r="K158" s="27"/>
      <c r="L158" s="19"/>
      <c r="M158" s="27"/>
      <c r="N158" s="19"/>
      <c r="O158" s="27"/>
      <c r="P158" s="19"/>
      <c r="Q158" s="27"/>
      <c r="R158" s="19"/>
      <c r="S158" s="27"/>
      <c r="T158" s="19"/>
      <c r="U158" s="27"/>
      <c r="V158" s="19"/>
      <c r="W158" s="42"/>
    </row>
    <row r="159" spans="1:23" ht="16.149999999999999" customHeight="1" x14ac:dyDescent="0.2">
      <c r="A159" s="27"/>
      <c r="B159" s="19"/>
      <c r="C159" s="27"/>
      <c r="D159" s="19"/>
      <c r="E159" s="27"/>
      <c r="F159" s="19"/>
      <c r="G159" s="27"/>
      <c r="H159" s="19"/>
      <c r="I159" s="27"/>
      <c r="J159" s="19"/>
      <c r="K159" s="27"/>
      <c r="L159" s="19"/>
      <c r="M159" s="27"/>
      <c r="N159" s="19"/>
      <c r="O159" s="27"/>
      <c r="P159" s="19"/>
      <c r="Q159" s="27"/>
      <c r="R159" s="19"/>
      <c r="S159" s="27"/>
      <c r="T159" s="19"/>
      <c r="U159" s="27"/>
      <c r="V159" s="19"/>
      <c r="W159" s="42"/>
    </row>
    <row r="160" spans="1:23" ht="16.149999999999999" customHeight="1" x14ac:dyDescent="0.2">
      <c r="A160" s="27"/>
      <c r="B160" s="19"/>
      <c r="C160" s="27"/>
      <c r="D160" s="19"/>
      <c r="E160" s="27"/>
      <c r="F160" s="19"/>
      <c r="G160" s="27"/>
      <c r="H160" s="19"/>
      <c r="I160" s="27"/>
      <c r="J160" s="19"/>
      <c r="K160" s="27"/>
      <c r="L160" s="19"/>
      <c r="M160" s="27"/>
      <c r="N160" s="19"/>
      <c r="O160" s="27"/>
      <c r="P160" s="19"/>
      <c r="Q160" s="27"/>
      <c r="R160" s="19"/>
      <c r="S160" s="27"/>
      <c r="T160" s="19"/>
      <c r="U160" s="27"/>
      <c r="V160" s="19"/>
      <c r="W160" s="42"/>
    </row>
    <row r="161" spans="1:23" ht="16.149999999999999" customHeight="1" x14ac:dyDescent="0.2">
      <c r="A161" s="27"/>
      <c r="B161" s="19"/>
      <c r="C161" s="27"/>
      <c r="D161" s="19"/>
      <c r="E161" s="27"/>
      <c r="F161" s="19"/>
      <c r="G161" s="27"/>
      <c r="H161" s="19"/>
      <c r="I161" s="27"/>
      <c r="J161" s="19"/>
      <c r="K161" s="27"/>
      <c r="L161" s="19"/>
      <c r="M161" s="27"/>
      <c r="N161" s="19"/>
      <c r="O161" s="27"/>
      <c r="P161" s="19"/>
      <c r="Q161" s="27"/>
      <c r="R161" s="19"/>
      <c r="S161" s="27"/>
      <c r="T161" s="19"/>
      <c r="U161" s="27"/>
      <c r="V161" s="19"/>
      <c r="W161" s="42"/>
    </row>
    <row r="162" spans="1:23" ht="16.149999999999999" customHeight="1" x14ac:dyDescent="0.2">
      <c r="A162" s="27"/>
      <c r="B162" s="19"/>
      <c r="C162" s="27"/>
      <c r="D162" s="19"/>
      <c r="E162" s="27"/>
      <c r="F162" s="19"/>
      <c r="G162" s="27"/>
      <c r="H162" s="19"/>
      <c r="I162" s="27"/>
      <c r="J162" s="19"/>
      <c r="K162" s="27"/>
      <c r="L162" s="19"/>
      <c r="M162" s="27"/>
      <c r="N162" s="19"/>
      <c r="O162" s="27"/>
      <c r="P162" s="19"/>
      <c r="Q162" s="27"/>
      <c r="R162" s="19"/>
      <c r="S162" s="27"/>
      <c r="T162" s="19"/>
      <c r="U162" s="27"/>
      <c r="V162" s="19"/>
      <c r="W162" s="42"/>
    </row>
    <row r="163" spans="1:23" ht="16.149999999999999" customHeight="1" x14ac:dyDescent="0.2">
      <c r="A163" s="27"/>
      <c r="B163" s="19"/>
      <c r="C163" s="27"/>
      <c r="D163" s="19"/>
      <c r="E163" s="27"/>
      <c r="F163" s="19"/>
      <c r="G163" s="27"/>
      <c r="H163" s="19"/>
      <c r="I163" s="27"/>
      <c r="J163" s="19"/>
      <c r="K163" s="27"/>
      <c r="L163" s="19"/>
      <c r="M163" s="27"/>
      <c r="N163" s="19"/>
      <c r="O163" s="27"/>
      <c r="P163" s="19"/>
      <c r="Q163" s="27"/>
      <c r="R163" s="19"/>
      <c r="S163" s="27"/>
      <c r="T163" s="19"/>
      <c r="U163" s="27"/>
      <c r="V163" s="19"/>
      <c r="W163" s="42"/>
    </row>
    <row r="164" spans="1:23" ht="16.149999999999999" customHeight="1" x14ac:dyDescent="0.2">
      <c r="A164" s="27"/>
      <c r="B164" s="19"/>
      <c r="C164" s="27"/>
      <c r="D164" s="19"/>
      <c r="E164" s="27"/>
      <c r="F164" s="19"/>
      <c r="G164" s="27"/>
      <c r="H164" s="19"/>
      <c r="I164" s="27"/>
      <c r="J164" s="19"/>
      <c r="K164" s="27"/>
      <c r="L164" s="19"/>
      <c r="M164" s="27"/>
      <c r="N164" s="19"/>
      <c r="O164" s="27"/>
      <c r="P164" s="19"/>
      <c r="Q164" s="27"/>
      <c r="R164" s="19"/>
      <c r="S164" s="27"/>
      <c r="T164" s="19"/>
      <c r="U164" s="27"/>
      <c r="V164" s="19"/>
      <c r="W164" s="42"/>
    </row>
    <row r="165" spans="1:23" ht="16.149999999999999" customHeight="1" x14ac:dyDescent="0.2">
      <c r="A165" s="27"/>
      <c r="B165" s="19"/>
      <c r="C165" s="27"/>
      <c r="D165" s="19"/>
      <c r="E165" s="27"/>
      <c r="F165" s="19"/>
      <c r="G165" s="27"/>
      <c r="H165" s="19"/>
      <c r="I165" s="27"/>
      <c r="J165" s="19"/>
      <c r="K165" s="27"/>
      <c r="L165" s="19"/>
      <c r="M165" s="27"/>
      <c r="N165" s="19"/>
      <c r="O165" s="27"/>
      <c r="P165" s="19"/>
      <c r="Q165" s="27"/>
      <c r="R165" s="19"/>
      <c r="S165" s="27"/>
      <c r="T165" s="19"/>
      <c r="U165" s="27"/>
      <c r="V165" s="19"/>
      <c r="W165" s="42"/>
    </row>
    <row r="166" spans="1:23" ht="16.149999999999999" customHeight="1" x14ac:dyDescent="0.2">
      <c r="A166" s="27"/>
      <c r="B166" s="19"/>
      <c r="C166" s="27"/>
      <c r="D166" s="19"/>
      <c r="E166" s="27"/>
      <c r="F166" s="19"/>
      <c r="G166" s="27"/>
      <c r="H166" s="19"/>
      <c r="I166" s="27"/>
      <c r="J166" s="19"/>
      <c r="K166" s="27"/>
      <c r="L166" s="19"/>
      <c r="M166" s="27"/>
      <c r="N166" s="19"/>
      <c r="O166" s="27"/>
      <c r="P166" s="19"/>
      <c r="Q166" s="27"/>
      <c r="R166" s="19"/>
      <c r="S166" s="27"/>
      <c r="T166" s="19"/>
      <c r="U166" s="27"/>
      <c r="V166" s="19"/>
      <c r="W166" s="42"/>
    </row>
    <row r="167" spans="1:23" ht="16.149999999999999" customHeight="1" x14ac:dyDescent="0.2">
      <c r="A167" s="27"/>
      <c r="B167" s="19"/>
      <c r="C167" s="27"/>
      <c r="D167" s="19"/>
      <c r="E167" s="27"/>
      <c r="F167" s="19"/>
      <c r="G167" s="27"/>
      <c r="H167" s="19"/>
      <c r="I167" s="27"/>
      <c r="J167" s="19"/>
      <c r="K167" s="27"/>
      <c r="L167" s="19"/>
      <c r="M167" s="27"/>
      <c r="N167" s="19"/>
      <c r="O167" s="27"/>
      <c r="P167" s="19"/>
      <c r="Q167" s="27"/>
      <c r="R167" s="19"/>
      <c r="S167" s="27"/>
      <c r="T167" s="19"/>
      <c r="U167" s="27"/>
      <c r="V167" s="19"/>
      <c r="W167" s="42"/>
    </row>
    <row r="168" spans="1:23" ht="16.149999999999999" customHeight="1" x14ac:dyDescent="0.2">
      <c r="A168" s="27"/>
      <c r="B168" s="19"/>
      <c r="C168" s="27"/>
      <c r="D168" s="19"/>
      <c r="E168" s="27"/>
      <c r="F168" s="19"/>
      <c r="G168" s="27"/>
      <c r="H168" s="19"/>
      <c r="I168" s="27"/>
      <c r="J168" s="19"/>
      <c r="K168" s="27"/>
      <c r="L168" s="19"/>
      <c r="M168" s="27"/>
      <c r="N168" s="19"/>
      <c r="O168" s="27"/>
      <c r="P168" s="19"/>
      <c r="Q168" s="27"/>
      <c r="R168" s="19"/>
      <c r="S168" s="27"/>
      <c r="T168" s="19"/>
      <c r="U168" s="27"/>
      <c r="V168" s="19"/>
      <c r="W168" s="42"/>
    </row>
    <row r="169" spans="1:23" ht="16.149999999999999" customHeight="1" x14ac:dyDescent="0.2">
      <c r="A169" s="27"/>
      <c r="B169" s="19"/>
      <c r="C169" s="27"/>
      <c r="D169" s="19"/>
      <c r="E169" s="27"/>
      <c r="F169" s="19"/>
      <c r="G169" s="27"/>
      <c r="H169" s="19"/>
      <c r="I169" s="27"/>
      <c r="J169" s="19"/>
      <c r="K169" s="27"/>
      <c r="L169" s="19"/>
      <c r="M169" s="27"/>
      <c r="N169" s="19"/>
      <c r="O169" s="27"/>
      <c r="P169" s="19"/>
      <c r="Q169" s="27"/>
      <c r="R169" s="19"/>
      <c r="S169" s="27"/>
      <c r="T169" s="19"/>
      <c r="U169" s="27"/>
      <c r="V169" s="19"/>
      <c r="W169" s="42"/>
    </row>
    <row r="170" spans="1:23" ht="16.149999999999999" customHeight="1" x14ac:dyDescent="0.2">
      <c r="A170" s="27"/>
      <c r="B170" s="19"/>
      <c r="C170" s="27"/>
      <c r="D170" s="19"/>
      <c r="E170" s="27"/>
      <c r="F170" s="19"/>
      <c r="G170" s="27"/>
      <c r="H170" s="19"/>
      <c r="I170" s="27"/>
      <c r="J170" s="19"/>
      <c r="K170" s="27"/>
      <c r="L170" s="19"/>
      <c r="M170" s="27"/>
      <c r="N170" s="19"/>
      <c r="O170" s="27"/>
      <c r="P170" s="19"/>
      <c r="Q170" s="27"/>
      <c r="R170" s="19"/>
      <c r="S170" s="27"/>
      <c r="T170" s="19"/>
      <c r="U170" s="27"/>
      <c r="V170" s="19"/>
      <c r="W170" s="42"/>
    </row>
    <row r="171" spans="1:23" ht="16.149999999999999" customHeight="1" x14ac:dyDescent="0.2">
      <c r="A171" s="27"/>
      <c r="B171" s="19"/>
      <c r="C171" s="27"/>
      <c r="D171" s="19"/>
      <c r="E171" s="27"/>
      <c r="F171" s="19"/>
      <c r="G171" s="27"/>
      <c r="H171" s="19"/>
      <c r="I171" s="27"/>
      <c r="J171" s="19"/>
      <c r="K171" s="27"/>
      <c r="L171" s="19"/>
      <c r="M171" s="27"/>
      <c r="N171" s="19"/>
      <c r="O171" s="27"/>
      <c r="P171" s="19"/>
      <c r="Q171" s="27"/>
      <c r="R171" s="19"/>
      <c r="S171" s="27"/>
      <c r="T171" s="19"/>
      <c r="U171" s="26"/>
      <c r="V171" s="138"/>
      <c r="W171" s="42"/>
    </row>
    <row r="172" spans="1:23" ht="16.149999999999999" customHeight="1" x14ac:dyDescent="0.2">
      <c r="A172" s="27"/>
      <c r="B172" s="19"/>
      <c r="C172" s="27"/>
      <c r="D172" s="19"/>
      <c r="E172" s="27"/>
      <c r="F172" s="19"/>
      <c r="G172" s="27"/>
      <c r="H172" s="19"/>
      <c r="I172" s="27"/>
      <c r="J172" s="19"/>
      <c r="K172" s="27"/>
      <c r="L172" s="19"/>
      <c r="M172" s="27"/>
      <c r="N172" s="19"/>
      <c r="O172" s="27"/>
      <c r="P172" s="19"/>
      <c r="Q172" s="27"/>
      <c r="R172" s="19"/>
      <c r="S172" s="27"/>
      <c r="T172" s="19"/>
      <c r="U172" s="26"/>
      <c r="V172" s="138"/>
      <c r="W172" s="42"/>
    </row>
    <row r="173" spans="1:23" ht="16.149999999999999" customHeight="1" x14ac:dyDescent="0.2">
      <c r="A173" s="27"/>
      <c r="B173" s="19"/>
      <c r="C173" s="27"/>
      <c r="D173" s="19"/>
      <c r="E173" s="27"/>
      <c r="F173" s="19"/>
      <c r="G173" s="27"/>
      <c r="H173" s="19"/>
      <c r="I173" s="27"/>
      <c r="J173" s="19"/>
      <c r="K173" s="27"/>
      <c r="L173" s="19"/>
      <c r="M173" s="27"/>
      <c r="N173" s="19"/>
      <c r="O173" s="27"/>
      <c r="P173" s="19"/>
      <c r="Q173" s="27"/>
      <c r="R173" s="19"/>
      <c r="S173" s="27"/>
      <c r="T173" s="19"/>
      <c r="U173" s="26"/>
      <c r="V173" s="138"/>
      <c r="W173" s="42"/>
    </row>
    <row r="174" spans="1:23" ht="16.149999999999999" customHeight="1" x14ac:dyDescent="0.2">
      <c r="A174" s="27"/>
      <c r="B174" s="19"/>
      <c r="C174" s="27"/>
      <c r="D174" s="19"/>
      <c r="E174" s="27"/>
      <c r="F174" s="19"/>
      <c r="G174" s="27"/>
      <c r="H174" s="19"/>
      <c r="I174" s="27"/>
      <c r="J174" s="19"/>
      <c r="K174" s="27"/>
      <c r="L174" s="19"/>
      <c r="M174" s="27"/>
      <c r="N174" s="19"/>
      <c r="O174" s="27"/>
      <c r="P174" s="19"/>
      <c r="Q174" s="27"/>
      <c r="R174" s="19"/>
      <c r="S174" s="27"/>
      <c r="T174" s="19"/>
      <c r="U174" s="26"/>
      <c r="V174" s="138"/>
      <c r="W174" s="42"/>
    </row>
    <row r="175" spans="1:23" ht="16.149999999999999" customHeight="1" x14ac:dyDescent="0.2">
      <c r="A175" s="27"/>
      <c r="B175" s="19"/>
      <c r="C175" s="27"/>
      <c r="D175" s="19"/>
      <c r="E175" s="27"/>
      <c r="F175" s="19"/>
      <c r="G175" s="27"/>
      <c r="H175" s="19"/>
      <c r="I175" s="27"/>
      <c r="J175" s="19"/>
      <c r="K175" s="27"/>
      <c r="L175" s="19"/>
      <c r="M175" s="27"/>
      <c r="N175" s="19"/>
      <c r="O175" s="27"/>
      <c r="P175" s="19"/>
      <c r="Q175" s="27"/>
      <c r="R175" s="19"/>
      <c r="S175" s="27"/>
      <c r="T175" s="19"/>
      <c r="U175" s="26"/>
      <c r="V175" s="138"/>
      <c r="W175" s="42"/>
    </row>
    <row r="176" spans="1:23" ht="16.149999999999999" customHeight="1" x14ac:dyDescent="0.2">
      <c r="A176" s="27"/>
      <c r="B176" s="19"/>
      <c r="C176" s="27"/>
      <c r="D176" s="19"/>
      <c r="E176" s="27"/>
      <c r="F176" s="19"/>
      <c r="G176" s="27"/>
      <c r="H176" s="19"/>
      <c r="I176" s="27"/>
      <c r="J176" s="19"/>
      <c r="K176" s="27"/>
      <c r="L176" s="19"/>
      <c r="M176" s="27"/>
      <c r="N176" s="19"/>
      <c r="O176" s="27"/>
      <c r="P176" s="19"/>
      <c r="Q176" s="27"/>
      <c r="R176" s="19"/>
      <c r="S176" s="27"/>
      <c r="T176" s="19"/>
      <c r="U176" s="26"/>
      <c r="V176" s="138"/>
      <c r="W176" s="42"/>
    </row>
    <row r="177" spans="1:23" ht="16.149999999999999" customHeight="1" x14ac:dyDescent="0.2">
      <c r="A177" s="27"/>
      <c r="B177" s="19"/>
      <c r="C177" s="27"/>
      <c r="D177" s="19"/>
      <c r="E177" s="27"/>
      <c r="F177" s="19"/>
      <c r="G177" s="27"/>
      <c r="H177" s="19"/>
      <c r="I177" s="27"/>
      <c r="J177" s="19"/>
      <c r="K177" s="27"/>
      <c r="L177" s="19"/>
      <c r="M177" s="27"/>
      <c r="N177" s="19"/>
      <c r="O177" s="27"/>
      <c r="P177" s="19"/>
      <c r="Q177" s="27"/>
      <c r="R177" s="19"/>
      <c r="S177" s="27"/>
      <c r="T177" s="19"/>
      <c r="U177" s="26"/>
      <c r="V177" s="138"/>
      <c r="W177" s="42"/>
    </row>
    <row r="178" spans="1:23" ht="16.149999999999999" customHeight="1" x14ac:dyDescent="0.2">
      <c r="A178" s="27"/>
      <c r="B178" s="19"/>
      <c r="C178" s="27"/>
      <c r="D178" s="19"/>
      <c r="E178" s="27"/>
      <c r="F178" s="19"/>
      <c r="G178" s="27"/>
      <c r="H178" s="19"/>
      <c r="I178" s="27"/>
      <c r="J178" s="19"/>
      <c r="K178" s="27"/>
      <c r="L178" s="19"/>
      <c r="M178" s="27"/>
      <c r="N178" s="19"/>
      <c r="O178" s="27"/>
      <c r="P178" s="19"/>
      <c r="Q178" s="27"/>
      <c r="R178" s="19"/>
      <c r="S178" s="27"/>
      <c r="T178" s="19"/>
      <c r="U178" s="26"/>
      <c r="V178" s="138"/>
      <c r="W178" s="42"/>
    </row>
    <row r="179" spans="1:23" ht="16.149999999999999" customHeight="1" x14ac:dyDescent="0.2">
      <c r="A179" s="27"/>
      <c r="B179" s="19"/>
      <c r="C179" s="27"/>
      <c r="D179" s="19"/>
      <c r="E179" s="27"/>
      <c r="F179" s="19"/>
      <c r="G179" s="27"/>
      <c r="H179" s="19"/>
      <c r="I179" s="27"/>
      <c r="J179" s="19"/>
      <c r="K179" s="27"/>
      <c r="L179" s="19"/>
      <c r="M179" s="27"/>
      <c r="N179" s="19"/>
      <c r="O179" s="27"/>
      <c r="P179" s="19"/>
      <c r="Q179" s="27"/>
      <c r="R179" s="19"/>
      <c r="S179" s="27"/>
      <c r="T179" s="19"/>
      <c r="U179" s="26"/>
      <c r="V179" s="138"/>
      <c r="W179" s="42"/>
    </row>
    <row r="180" spans="1:23" ht="16.149999999999999" customHeight="1" x14ac:dyDescent="0.2">
      <c r="A180" s="27"/>
      <c r="B180" s="19"/>
      <c r="C180" s="27"/>
      <c r="D180" s="19"/>
      <c r="E180" s="27"/>
      <c r="F180" s="19"/>
      <c r="G180" s="27"/>
      <c r="H180" s="19"/>
      <c r="I180" s="27"/>
      <c r="J180" s="19"/>
      <c r="K180" s="27"/>
      <c r="L180" s="19"/>
      <c r="M180" s="27"/>
      <c r="N180" s="19"/>
      <c r="O180" s="27"/>
      <c r="P180" s="19"/>
      <c r="Q180" s="27"/>
      <c r="R180" s="19"/>
      <c r="S180" s="27"/>
      <c r="T180" s="19"/>
      <c r="U180" s="26"/>
      <c r="V180" s="138"/>
      <c r="W180" s="42"/>
    </row>
    <row r="181" spans="1:23" ht="16.149999999999999" customHeight="1" x14ac:dyDescent="0.2">
      <c r="A181" s="27"/>
      <c r="B181" s="19"/>
      <c r="C181" s="27"/>
      <c r="D181" s="19"/>
      <c r="E181" s="27"/>
      <c r="F181" s="19"/>
      <c r="G181" s="27"/>
      <c r="H181" s="19"/>
      <c r="I181" s="27"/>
      <c r="J181" s="19"/>
      <c r="K181" s="27"/>
      <c r="L181" s="19"/>
      <c r="M181" s="27"/>
      <c r="N181" s="19"/>
      <c r="O181" s="27"/>
      <c r="P181" s="19"/>
      <c r="Q181" s="27"/>
      <c r="R181" s="19"/>
      <c r="S181" s="27"/>
      <c r="T181" s="19"/>
      <c r="U181" s="26"/>
      <c r="V181" s="138"/>
      <c r="W181" s="42"/>
    </row>
    <row r="182" spans="1:23" ht="16.149999999999999" customHeight="1" x14ac:dyDescent="0.2">
      <c r="A182" s="27"/>
      <c r="B182" s="19"/>
      <c r="C182" s="27"/>
      <c r="D182" s="19"/>
      <c r="E182" s="27"/>
      <c r="F182" s="19"/>
      <c r="G182" s="27"/>
      <c r="H182" s="19"/>
      <c r="I182" s="27"/>
      <c r="J182" s="19"/>
      <c r="K182" s="27"/>
      <c r="L182" s="19"/>
      <c r="M182" s="27"/>
      <c r="N182" s="19"/>
      <c r="O182" s="27"/>
      <c r="P182" s="19"/>
      <c r="Q182" s="27"/>
      <c r="R182" s="19"/>
      <c r="S182" s="27"/>
      <c r="T182" s="19"/>
      <c r="U182" s="26"/>
      <c r="V182" s="138"/>
      <c r="W182" s="42"/>
    </row>
    <row r="183" spans="1:23" ht="16.149999999999999" customHeight="1" x14ac:dyDescent="0.2">
      <c r="A183" s="27"/>
      <c r="B183" s="19"/>
      <c r="C183" s="27"/>
      <c r="D183" s="19"/>
      <c r="E183" s="27"/>
      <c r="F183" s="19"/>
      <c r="G183" s="27"/>
      <c r="H183" s="19"/>
      <c r="I183" s="27"/>
      <c r="J183" s="19"/>
      <c r="K183" s="27"/>
      <c r="L183" s="19"/>
      <c r="M183" s="27"/>
      <c r="N183" s="19"/>
      <c r="O183" s="27"/>
      <c r="P183" s="19"/>
      <c r="Q183" s="27"/>
      <c r="R183" s="19"/>
      <c r="S183" s="27"/>
      <c r="T183" s="19"/>
      <c r="U183" s="26"/>
      <c r="V183" s="138"/>
    </row>
    <row r="184" spans="1:23" ht="16.149999999999999" customHeight="1" x14ac:dyDescent="0.2">
      <c r="A184" s="27"/>
      <c r="B184" s="19"/>
      <c r="C184" s="27"/>
      <c r="D184" s="19"/>
      <c r="E184" s="27"/>
      <c r="F184" s="19"/>
      <c r="G184" s="27"/>
      <c r="H184" s="19"/>
      <c r="I184" s="27"/>
      <c r="J184" s="19"/>
      <c r="K184" s="27"/>
      <c r="L184" s="19"/>
      <c r="M184" s="27"/>
      <c r="N184" s="19"/>
      <c r="O184" s="27"/>
      <c r="P184" s="19"/>
      <c r="Q184" s="27"/>
      <c r="R184" s="19"/>
      <c r="S184" s="27"/>
      <c r="T184" s="19"/>
      <c r="U184" s="26"/>
      <c r="V184" s="138"/>
    </row>
    <row r="185" spans="1:23" ht="16.149999999999999" customHeight="1" x14ac:dyDescent="0.2">
      <c r="A185" s="27"/>
      <c r="B185" s="19"/>
      <c r="C185" s="27"/>
      <c r="D185" s="19"/>
      <c r="E185" s="27"/>
      <c r="F185" s="19"/>
      <c r="G185" s="27"/>
      <c r="H185" s="19"/>
      <c r="I185" s="27"/>
      <c r="J185" s="19"/>
      <c r="K185" s="27"/>
      <c r="L185" s="19"/>
      <c r="M185" s="27"/>
      <c r="N185" s="19"/>
      <c r="O185" s="27"/>
      <c r="P185" s="19"/>
      <c r="Q185" s="27"/>
      <c r="R185" s="19"/>
      <c r="S185" s="27"/>
      <c r="T185" s="19"/>
      <c r="U185" s="26"/>
      <c r="V185" s="138"/>
    </row>
    <row r="186" spans="1:23" ht="16.149999999999999" customHeight="1" x14ac:dyDescent="0.2">
      <c r="A186" s="27"/>
      <c r="B186" s="19"/>
      <c r="C186" s="27"/>
      <c r="D186" s="19"/>
      <c r="E186" s="27"/>
      <c r="F186" s="19"/>
      <c r="G186" s="27"/>
      <c r="H186" s="19"/>
      <c r="I186" s="27"/>
      <c r="J186" s="19"/>
      <c r="K186" s="27"/>
      <c r="L186" s="19"/>
      <c r="M186" s="27"/>
      <c r="N186" s="19"/>
      <c r="O186" s="27"/>
      <c r="P186" s="19"/>
      <c r="Q186" s="27"/>
      <c r="R186" s="19"/>
      <c r="S186" s="27"/>
      <c r="T186" s="19"/>
      <c r="U186" s="26"/>
      <c r="V186" s="138"/>
    </row>
    <row r="187" spans="1:23" ht="16.149999999999999" customHeight="1" x14ac:dyDescent="0.2">
      <c r="A187" s="27"/>
      <c r="B187" s="19"/>
      <c r="C187" s="27"/>
      <c r="D187" s="19"/>
      <c r="E187" s="27"/>
      <c r="F187" s="19"/>
      <c r="G187" s="27"/>
      <c r="H187" s="19"/>
      <c r="I187" s="27"/>
      <c r="J187" s="19"/>
      <c r="K187" s="27"/>
      <c r="L187" s="19"/>
      <c r="M187" s="27"/>
      <c r="N187" s="19"/>
      <c r="O187" s="27"/>
      <c r="P187" s="19"/>
      <c r="Q187" s="27"/>
      <c r="R187" s="19"/>
      <c r="S187" s="27"/>
      <c r="T187" s="19"/>
      <c r="U187" s="26"/>
      <c r="V187" s="138"/>
    </row>
    <row r="188" spans="1:23" ht="16.149999999999999" customHeight="1" x14ac:dyDescent="0.2">
      <c r="A188" s="27"/>
      <c r="B188" s="19"/>
      <c r="C188" s="27"/>
      <c r="D188" s="19"/>
      <c r="E188" s="27"/>
      <c r="F188" s="19"/>
      <c r="G188" s="27"/>
      <c r="H188" s="19"/>
      <c r="I188" s="27"/>
      <c r="J188" s="19"/>
      <c r="K188" s="27"/>
      <c r="L188" s="19"/>
      <c r="M188" s="27"/>
      <c r="N188" s="19"/>
      <c r="O188" s="27"/>
      <c r="P188" s="19"/>
      <c r="Q188" s="27"/>
      <c r="R188" s="19"/>
      <c r="S188" s="27"/>
      <c r="T188" s="19"/>
      <c r="U188" s="26"/>
      <c r="V188" s="138"/>
    </row>
    <row r="189" spans="1:23" ht="16.149999999999999" customHeight="1" x14ac:dyDescent="0.2">
      <c r="A189" s="26"/>
      <c r="B189" s="138"/>
      <c r="C189" s="26"/>
      <c r="D189" s="138"/>
      <c r="E189" s="25"/>
      <c r="F189" s="138"/>
      <c r="G189" s="26"/>
      <c r="H189" s="138"/>
      <c r="I189" s="26"/>
      <c r="J189" s="138"/>
      <c r="K189" s="26"/>
      <c r="L189" s="138"/>
      <c r="M189" s="26"/>
      <c r="N189" s="138"/>
      <c r="O189" s="26"/>
      <c r="P189" s="138"/>
      <c r="Q189" s="26"/>
      <c r="R189" s="138"/>
      <c r="S189" s="26"/>
      <c r="T189" s="138"/>
      <c r="U189" s="26"/>
      <c r="V189" s="138"/>
    </row>
    <row r="190" spans="1:23" ht="16.149999999999999" customHeight="1" x14ac:dyDescent="0.2">
      <c r="A190" s="26"/>
      <c r="B190" s="138"/>
      <c r="C190" s="26"/>
      <c r="D190" s="138"/>
      <c r="E190" s="25"/>
      <c r="F190" s="138"/>
      <c r="G190" s="26"/>
      <c r="H190" s="138"/>
      <c r="I190" s="26"/>
      <c r="J190" s="138"/>
      <c r="K190" s="26"/>
      <c r="L190" s="138"/>
      <c r="M190" s="26"/>
      <c r="N190" s="138"/>
      <c r="O190" s="26"/>
      <c r="P190" s="138"/>
      <c r="Q190" s="26"/>
      <c r="R190" s="138"/>
      <c r="S190" s="26"/>
      <c r="T190" s="138"/>
      <c r="U190" s="26"/>
      <c r="V190" s="138"/>
    </row>
    <row r="191" spans="1:23" ht="16.149999999999999" customHeight="1" x14ac:dyDescent="0.2">
      <c r="A191" s="26"/>
      <c r="B191" s="138"/>
      <c r="C191" s="26"/>
      <c r="D191" s="138"/>
      <c r="E191" s="25"/>
      <c r="F191" s="138"/>
      <c r="G191" s="26"/>
      <c r="H191" s="138"/>
      <c r="I191" s="26"/>
      <c r="J191" s="138"/>
      <c r="K191" s="26"/>
      <c r="L191" s="138"/>
      <c r="M191" s="26"/>
      <c r="N191" s="138"/>
      <c r="O191" s="26"/>
      <c r="P191" s="138"/>
      <c r="Q191" s="26"/>
      <c r="R191" s="138"/>
      <c r="S191" s="26"/>
      <c r="T191" s="138"/>
      <c r="U191" s="26"/>
      <c r="V191" s="138"/>
    </row>
    <row r="192" spans="1:23" ht="16.149999999999999" customHeight="1" x14ac:dyDescent="0.2">
      <c r="A192" s="26"/>
      <c r="B192" s="138"/>
      <c r="C192" s="26"/>
      <c r="D192" s="138"/>
      <c r="E192" s="25"/>
      <c r="F192" s="138"/>
      <c r="G192" s="26"/>
      <c r="H192" s="138"/>
      <c r="I192" s="26"/>
      <c r="J192" s="138"/>
      <c r="K192" s="26"/>
      <c r="L192" s="138"/>
      <c r="M192" s="26"/>
      <c r="N192" s="138"/>
      <c r="O192" s="26"/>
      <c r="P192" s="138"/>
      <c r="Q192" s="26"/>
      <c r="R192" s="138"/>
      <c r="S192" s="26"/>
      <c r="T192" s="138"/>
      <c r="U192" s="26"/>
      <c r="V192" s="138"/>
    </row>
    <row r="193" spans="1:22" ht="16.149999999999999" customHeight="1" x14ac:dyDescent="0.2">
      <c r="A193" s="26"/>
      <c r="B193" s="138"/>
      <c r="C193" s="26"/>
      <c r="D193" s="138"/>
      <c r="E193" s="25"/>
      <c r="F193" s="138"/>
      <c r="G193" s="26"/>
      <c r="H193" s="138"/>
      <c r="I193" s="26"/>
      <c r="J193" s="138"/>
      <c r="K193" s="26"/>
      <c r="L193" s="138"/>
      <c r="M193" s="26"/>
      <c r="N193" s="138"/>
      <c r="O193" s="26"/>
      <c r="P193" s="138"/>
      <c r="Q193" s="26"/>
      <c r="R193" s="138"/>
      <c r="S193" s="26"/>
      <c r="T193" s="138"/>
      <c r="U193" s="26"/>
      <c r="V193" s="138"/>
    </row>
    <row r="194" spans="1:22" ht="16.149999999999999" customHeight="1" x14ac:dyDescent="0.2">
      <c r="A194" s="26"/>
      <c r="B194" s="138"/>
      <c r="C194" s="26"/>
      <c r="D194" s="138"/>
      <c r="E194" s="25"/>
      <c r="F194" s="138"/>
      <c r="G194" s="26"/>
      <c r="H194" s="138"/>
      <c r="I194" s="26"/>
      <c r="J194" s="138"/>
      <c r="K194" s="26"/>
      <c r="L194" s="138"/>
      <c r="M194" s="26"/>
      <c r="N194" s="138"/>
      <c r="O194" s="26"/>
      <c r="P194" s="138"/>
      <c r="Q194" s="26"/>
      <c r="R194" s="138"/>
      <c r="S194" s="26"/>
      <c r="T194" s="138"/>
      <c r="U194" s="26"/>
      <c r="V194" s="138"/>
    </row>
    <row r="195" spans="1:22" ht="16.149999999999999" customHeight="1" x14ac:dyDescent="0.2">
      <c r="A195" s="26"/>
      <c r="B195" s="138"/>
      <c r="C195" s="26"/>
      <c r="D195" s="138"/>
      <c r="E195" s="25"/>
      <c r="F195" s="138"/>
      <c r="G195" s="26"/>
      <c r="H195" s="138"/>
      <c r="I195" s="26"/>
      <c r="J195" s="138"/>
      <c r="K195" s="26"/>
      <c r="L195" s="138"/>
      <c r="M195" s="26"/>
      <c r="N195" s="138"/>
      <c r="O195" s="26"/>
      <c r="P195" s="138"/>
      <c r="Q195" s="26"/>
      <c r="R195" s="138"/>
      <c r="S195" s="26"/>
      <c r="T195" s="138"/>
      <c r="U195" s="26"/>
      <c r="V195" s="138"/>
    </row>
    <row r="196" spans="1:22" ht="16.149999999999999" customHeight="1" x14ac:dyDescent="0.2">
      <c r="A196" s="26"/>
      <c r="B196" s="138"/>
      <c r="C196" s="26"/>
      <c r="D196" s="138"/>
      <c r="E196" s="25"/>
      <c r="F196" s="138"/>
      <c r="G196" s="26"/>
      <c r="H196" s="138"/>
      <c r="I196" s="26"/>
      <c r="J196" s="138"/>
      <c r="K196" s="26"/>
      <c r="L196" s="138"/>
      <c r="M196" s="26"/>
      <c r="N196" s="138"/>
      <c r="O196" s="26"/>
      <c r="P196" s="138"/>
      <c r="Q196" s="26"/>
      <c r="R196" s="138"/>
      <c r="S196" s="26"/>
      <c r="T196" s="138"/>
      <c r="U196" s="26"/>
      <c r="V196" s="138"/>
    </row>
    <row r="197" spans="1:22" ht="16.149999999999999" customHeight="1" x14ac:dyDescent="0.2">
      <c r="A197" s="26"/>
      <c r="B197" s="138"/>
      <c r="C197" s="26"/>
      <c r="D197" s="138"/>
      <c r="E197" s="25"/>
      <c r="F197" s="138"/>
      <c r="G197" s="26"/>
      <c r="H197" s="138"/>
      <c r="I197" s="26"/>
      <c r="J197" s="138"/>
      <c r="K197" s="26"/>
      <c r="L197" s="138"/>
      <c r="M197" s="26"/>
      <c r="N197" s="138"/>
      <c r="O197" s="26"/>
      <c r="P197" s="138"/>
      <c r="Q197" s="26"/>
      <c r="R197" s="138"/>
      <c r="S197" s="26"/>
      <c r="T197" s="138"/>
      <c r="U197" s="26"/>
      <c r="V197" s="138"/>
    </row>
    <row r="198" spans="1:22" ht="16.149999999999999" customHeight="1" x14ac:dyDescent="0.2">
      <c r="A198" s="26"/>
      <c r="B198" s="138"/>
      <c r="C198" s="26"/>
      <c r="D198" s="138"/>
      <c r="E198" s="25"/>
      <c r="F198" s="138"/>
      <c r="G198" s="26"/>
      <c r="H198" s="138"/>
      <c r="I198" s="26"/>
      <c r="J198" s="138"/>
      <c r="K198" s="26"/>
      <c r="L198" s="138"/>
      <c r="M198" s="26"/>
      <c r="N198" s="138"/>
      <c r="O198" s="26"/>
      <c r="P198" s="138"/>
      <c r="Q198" s="26"/>
      <c r="R198" s="138"/>
      <c r="S198" s="26"/>
      <c r="T198" s="138"/>
      <c r="U198" s="26"/>
      <c r="V198" s="138"/>
    </row>
    <row r="199" spans="1:22" ht="16.149999999999999" customHeight="1" x14ac:dyDescent="0.2">
      <c r="A199" s="26"/>
      <c r="B199" s="138"/>
      <c r="C199" s="26"/>
      <c r="D199" s="138"/>
      <c r="E199" s="25"/>
      <c r="F199" s="138"/>
      <c r="G199" s="26"/>
      <c r="H199" s="138"/>
      <c r="I199" s="26"/>
      <c r="J199" s="138"/>
      <c r="K199" s="26"/>
      <c r="L199" s="138"/>
      <c r="M199" s="26"/>
      <c r="N199" s="138"/>
      <c r="O199" s="26"/>
      <c r="P199" s="138"/>
      <c r="Q199" s="26"/>
      <c r="R199" s="138"/>
      <c r="S199" s="26"/>
      <c r="T199" s="138"/>
      <c r="U199" s="26"/>
      <c r="V199" s="138"/>
    </row>
    <row r="200" spans="1:22" ht="16.149999999999999" customHeight="1" x14ac:dyDescent="0.2">
      <c r="A200" s="26"/>
      <c r="B200" s="138"/>
      <c r="C200" s="26"/>
      <c r="D200" s="138"/>
      <c r="E200" s="25"/>
      <c r="F200" s="138"/>
      <c r="G200" s="26"/>
      <c r="H200" s="138"/>
      <c r="I200" s="26"/>
      <c r="J200" s="138"/>
      <c r="K200" s="26"/>
      <c r="L200" s="138"/>
      <c r="M200" s="26"/>
      <c r="N200" s="138"/>
      <c r="O200" s="26"/>
      <c r="P200" s="138"/>
      <c r="Q200" s="26"/>
      <c r="R200" s="138"/>
      <c r="S200" s="26"/>
      <c r="T200" s="138"/>
      <c r="U200" s="26"/>
      <c r="V200" s="138"/>
    </row>
    <row r="201" spans="1:22" ht="16.149999999999999" customHeight="1" x14ac:dyDescent="0.2">
      <c r="A201" s="26"/>
      <c r="B201" s="138"/>
      <c r="C201" s="26"/>
      <c r="D201" s="138"/>
      <c r="E201" s="25"/>
      <c r="F201" s="138"/>
      <c r="G201" s="26"/>
      <c r="H201" s="138"/>
      <c r="I201" s="26"/>
      <c r="J201" s="138"/>
      <c r="K201" s="26"/>
      <c r="L201" s="138"/>
      <c r="M201" s="26"/>
      <c r="N201" s="138"/>
      <c r="O201" s="26"/>
      <c r="P201" s="138"/>
      <c r="Q201" s="26"/>
      <c r="R201" s="138"/>
      <c r="S201" s="26"/>
      <c r="T201" s="138"/>
      <c r="U201" s="26"/>
      <c r="V201" s="138"/>
    </row>
    <row r="202" spans="1:22" ht="16.149999999999999" customHeight="1" x14ac:dyDescent="0.2">
      <c r="A202" s="26"/>
      <c r="B202" s="138"/>
      <c r="C202" s="26"/>
      <c r="D202" s="138"/>
      <c r="E202" s="25"/>
      <c r="F202" s="138"/>
      <c r="G202" s="26"/>
      <c r="H202" s="138"/>
      <c r="I202" s="26"/>
      <c r="J202" s="138"/>
      <c r="K202" s="26"/>
      <c r="L202" s="138"/>
      <c r="M202" s="26"/>
      <c r="N202" s="138"/>
      <c r="O202" s="26"/>
      <c r="P202" s="138"/>
      <c r="Q202" s="26"/>
      <c r="R202" s="138"/>
      <c r="S202" s="26"/>
      <c r="T202" s="138"/>
      <c r="U202" s="26"/>
      <c r="V202" s="138"/>
    </row>
    <row r="203" spans="1:22" ht="16.149999999999999" customHeight="1" x14ac:dyDescent="0.2">
      <c r="A203" s="26"/>
      <c r="B203" s="138"/>
      <c r="C203" s="26"/>
      <c r="D203" s="138"/>
      <c r="E203" s="25"/>
      <c r="F203" s="138"/>
      <c r="G203" s="26"/>
      <c r="H203" s="138"/>
      <c r="I203" s="26"/>
      <c r="J203" s="138"/>
      <c r="K203" s="26"/>
      <c r="L203" s="138"/>
      <c r="M203" s="26"/>
      <c r="N203" s="138"/>
      <c r="O203" s="26"/>
      <c r="P203" s="138"/>
      <c r="Q203" s="26"/>
      <c r="R203" s="138"/>
      <c r="S203" s="26"/>
      <c r="T203" s="138"/>
      <c r="U203" s="26"/>
      <c r="V203" s="138"/>
    </row>
    <row r="204" spans="1:22" ht="16.149999999999999" customHeight="1" x14ac:dyDescent="0.2">
      <c r="A204" s="26"/>
      <c r="B204" s="138"/>
      <c r="C204" s="26"/>
      <c r="D204" s="138"/>
      <c r="E204" s="25"/>
      <c r="F204" s="138"/>
      <c r="G204" s="26"/>
      <c r="H204" s="138"/>
      <c r="I204" s="26"/>
      <c r="J204" s="138"/>
      <c r="K204" s="26"/>
      <c r="L204" s="138"/>
      <c r="M204" s="26"/>
      <c r="N204" s="138"/>
      <c r="O204" s="26"/>
      <c r="P204" s="138"/>
      <c r="Q204" s="26"/>
      <c r="R204" s="138"/>
      <c r="S204" s="26"/>
      <c r="T204" s="138"/>
      <c r="U204" s="26"/>
      <c r="V204" s="138"/>
    </row>
    <row r="205" spans="1:22" ht="16.149999999999999" customHeight="1" x14ac:dyDescent="0.2">
      <c r="A205" s="26"/>
      <c r="B205" s="138"/>
      <c r="C205" s="26"/>
      <c r="D205" s="138"/>
      <c r="E205" s="25"/>
      <c r="F205" s="138"/>
      <c r="G205" s="26"/>
      <c r="H205" s="138"/>
      <c r="I205" s="26"/>
      <c r="J205" s="138"/>
      <c r="K205" s="26"/>
      <c r="L205" s="138"/>
      <c r="M205" s="26"/>
      <c r="N205" s="138"/>
      <c r="O205" s="26"/>
      <c r="P205" s="138"/>
      <c r="Q205" s="26"/>
      <c r="R205" s="138"/>
      <c r="S205" s="26"/>
      <c r="T205" s="138"/>
      <c r="U205" s="26"/>
      <c r="V205" s="138"/>
    </row>
    <row r="206" spans="1:22" ht="16.149999999999999" customHeight="1" x14ac:dyDescent="0.2">
      <c r="A206" s="26"/>
      <c r="B206" s="138"/>
      <c r="C206" s="26"/>
      <c r="D206" s="138"/>
      <c r="E206" s="25"/>
      <c r="F206" s="138"/>
      <c r="G206" s="26"/>
      <c r="H206" s="138"/>
      <c r="I206" s="26"/>
      <c r="J206" s="138"/>
      <c r="K206" s="26"/>
      <c r="L206" s="138"/>
      <c r="M206" s="26"/>
      <c r="N206" s="138"/>
      <c r="O206" s="26"/>
      <c r="P206" s="138"/>
      <c r="Q206" s="26"/>
      <c r="R206" s="138"/>
      <c r="S206" s="26"/>
      <c r="T206" s="138"/>
      <c r="U206" s="26"/>
      <c r="V206" s="138"/>
    </row>
    <row r="207" spans="1:22" ht="16.149999999999999" customHeight="1" x14ac:dyDescent="0.2">
      <c r="A207" s="26"/>
      <c r="B207" s="138"/>
      <c r="C207" s="26"/>
      <c r="D207" s="138"/>
      <c r="E207" s="25"/>
      <c r="F207" s="138"/>
      <c r="G207" s="26"/>
      <c r="H207" s="138"/>
      <c r="I207" s="26"/>
      <c r="J207" s="138"/>
      <c r="K207" s="26"/>
      <c r="L207" s="138"/>
      <c r="M207" s="26"/>
      <c r="N207" s="138"/>
      <c r="O207" s="26"/>
      <c r="P207" s="138"/>
      <c r="Q207" s="26"/>
      <c r="R207" s="138"/>
      <c r="S207" s="26"/>
      <c r="T207" s="138"/>
      <c r="U207" s="26"/>
      <c r="V207" s="138"/>
    </row>
    <row r="208" spans="1:22" ht="16.149999999999999" customHeight="1" x14ac:dyDescent="0.2">
      <c r="A208" s="26"/>
      <c r="B208" s="138"/>
      <c r="C208" s="26"/>
      <c r="D208" s="138"/>
      <c r="E208" s="25"/>
      <c r="F208" s="138"/>
      <c r="G208" s="26"/>
      <c r="H208" s="138"/>
      <c r="I208" s="26"/>
      <c r="J208" s="138"/>
      <c r="K208" s="26"/>
      <c r="L208" s="138"/>
      <c r="M208" s="26"/>
      <c r="N208" s="138"/>
      <c r="O208" s="26"/>
      <c r="P208" s="138"/>
      <c r="Q208" s="26"/>
      <c r="R208" s="138"/>
      <c r="S208" s="26"/>
      <c r="T208" s="138"/>
      <c r="U208" s="26"/>
      <c r="V208" s="138"/>
    </row>
    <row r="209" spans="1:22" ht="16.149999999999999" customHeight="1" x14ac:dyDescent="0.2">
      <c r="A209" s="26"/>
      <c r="B209" s="138"/>
      <c r="C209" s="26"/>
      <c r="D209" s="138"/>
      <c r="E209" s="25"/>
      <c r="F209" s="138"/>
      <c r="G209" s="26"/>
      <c r="H209" s="138"/>
      <c r="I209" s="26"/>
      <c r="J209" s="138"/>
      <c r="K209" s="26"/>
      <c r="L209" s="138"/>
      <c r="M209" s="26"/>
      <c r="N209" s="138"/>
      <c r="O209" s="26"/>
      <c r="P209" s="138"/>
      <c r="Q209" s="26"/>
      <c r="R209" s="138"/>
      <c r="S209" s="26"/>
      <c r="T209" s="138"/>
      <c r="U209" s="26"/>
      <c r="V209" s="138"/>
    </row>
    <row r="210" spans="1:22" ht="16.149999999999999" customHeight="1" x14ac:dyDescent="0.2">
      <c r="A210" s="26"/>
      <c r="B210" s="138"/>
      <c r="C210" s="26"/>
      <c r="D210" s="138"/>
      <c r="E210" s="25"/>
      <c r="F210" s="138"/>
      <c r="G210" s="26"/>
      <c r="H210" s="138"/>
      <c r="I210" s="26"/>
      <c r="J210" s="138"/>
      <c r="K210" s="26"/>
      <c r="L210" s="138"/>
      <c r="M210" s="26"/>
      <c r="N210" s="138"/>
      <c r="O210" s="26"/>
      <c r="P210" s="138"/>
      <c r="Q210" s="26"/>
      <c r="R210" s="138"/>
      <c r="S210" s="26"/>
      <c r="T210" s="138"/>
      <c r="U210" s="26"/>
      <c r="V210" s="138"/>
    </row>
    <row r="211" spans="1:22" ht="16.149999999999999" customHeight="1" x14ac:dyDescent="0.2">
      <c r="A211" s="26"/>
      <c r="B211" s="138"/>
      <c r="C211" s="26"/>
      <c r="D211" s="138"/>
      <c r="E211" s="25"/>
      <c r="F211" s="138"/>
      <c r="G211" s="26"/>
      <c r="H211" s="138"/>
      <c r="I211" s="26"/>
      <c r="J211" s="138"/>
      <c r="K211" s="26"/>
      <c r="L211" s="138"/>
      <c r="M211" s="26"/>
      <c r="N211" s="138"/>
      <c r="O211" s="26"/>
      <c r="P211" s="138"/>
      <c r="Q211" s="26"/>
      <c r="R211" s="138"/>
      <c r="S211" s="26"/>
      <c r="T211" s="138"/>
      <c r="U211" s="26"/>
      <c r="V211" s="138"/>
    </row>
    <row r="212" spans="1:22" ht="16.149999999999999" customHeight="1" x14ac:dyDescent="0.2">
      <c r="A212" s="26"/>
      <c r="B212" s="138"/>
      <c r="C212" s="26"/>
      <c r="D212" s="138"/>
      <c r="E212" s="25"/>
      <c r="F212" s="138"/>
      <c r="G212" s="26"/>
      <c r="H212" s="138"/>
      <c r="I212" s="26"/>
      <c r="J212" s="138"/>
      <c r="K212" s="26"/>
      <c r="L212" s="138"/>
      <c r="M212" s="26"/>
      <c r="N212" s="138"/>
      <c r="O212" s="26"/>
      <c r="P212" s="138"/>
      <c r="Q212" s="26"/>
      <c r="R212" s="138"/>
      <c r="S212" s="26"/>
      <c r="T212" s="138"/>
      <c r="U212" s="26"/>
      <c r="V212" s="138"/>
    </row>
    <row r="213" spans="1:22" ht="16.149999999999999" customHeight="1" x14ac:dyDescent="0.2">
      <c r="A213" s="26"/>
      <c r="B213" s="138"/>
      <c r="C213" s="26"/>
      <c r="D213" s="138"/>
      <c r="E213" s="25"/>
      <c r="F213" s="138"/>
      <c r="G213" s="26"/>
      <c r="H213" s="138"/>
      <c r="I213" s="26"/>
      <c r="J213" s="138"/>
      <c r="K213" s="26"/>
      <c r="L213" s="138"/>
      <c r="M213" s="26"/>
      <c r="N213" s="138"/>
      <c r="O213" s="26"/>
      <c r="P213" s="138"/>
      <c r="Q213" s="26"/>
      <c r="R213" s="138"/>
      <c r="S213" s="26"/>
      <c r="T213" s="138"/>
      <c r="U213" s="26"/>
      <c r="V213" s="138"/>
    </row>
    <row r="214" spans="1:22" ht="16.149999999999999" customHeight="1" x14ac:dyDescent="0.2">
      <c r="A214" s="26"/>
      <c r="B214" s="138"/>
      <c r="C214" s="26"/>
      <c r="D214" s="138"/>
      <c r="E214" s="25"/>
      <c r="F214" s="138"/>
      <c r="G214" s="26"/>
      <c r="H214" s="138"/>
      <c r="I214" s="26"/>
      <c r="J214" s="138"/>
      <c r="K214" s="26"/>
      <c r="L214" s="138"/>
      <c r="M214" s="26"/>
      <c r="N214" s="138"/>
      <c r="O214" s="26"/>
      <c r="P214" s="138"/>
      <c r="Q214" s="26"/>
      <c r="R214" s="138"/>
      <c r="S214" s="26"/>
      <c r="T214" s="138"/>
      <c r="U214" s="26"/>
      <c r="V214" s="138"/>
    </row>
    <row r="215" spans="1:22" ht="16.149999999999999" customHeight="1" x14ac:dyDescent="0.2">
      <c r="A215" s="26"/>
      <c r="B215" s="138"/>
      <c r="C215" s="26"/>
      <c r="D215" s="138"/>
      <c r="E215" s="25"/>
      <c r="F215" s="138"/>
      <c r="G215" s="26"/>
      <c r="H215" s="138"/>
      <c r="I215" s="26"/>
      <c r="J215" s="138"/>
      <c r="K215" s="26"/>
      <c r="L215" s="138"/>
      <c r="M215" s="26"/>
      <c r="N215" s="138"/>
      <c r="O215" s="26"/>
      <c r="P215" s="138"/>
      <c r="Q215" s="26"/>
      <c r="R215" s="138"/>
      <c r="S215" s="26"/>
      <c r="T215" s="138"/>
      <c r="U215" s="26"/>
      <c r="V215" s="138"/>
    </row>
    <row r="216" spans="1:22" ht="16.149999999999999" customHeight="1" x14ac:dyDescent="0.2">
      <c r="A216" s="26"/>
      <c r="B216" s="138"/>
      <c r="C216" s="26"/>
      <c r="D216" s="138"/>
      <c r="E216" s="25"/>
      <c r="F216" s="138"/>
      <c r="G216" s="26"/>
      <c r="H216" s="138"/>
      <c r="I216" s="26"/>
      <c r="J216" s="138"/>
      <c r="K216" s="26"/>
      <c r="L216" s="138"/>
      <c r="M216" s="26"/>
      <c r="N216" s="138"/>
      <c r="O216" s="26"/>
      <c r="P216" s="138"/>
      <c r="Q216" s="26"/>
      <c r="R216" s="138"/>
      <c r="S216" s="26"/>
      <c r="T216" s="138"/>
      <c r="U216" s="26"/>
      <c r="V216" s="138"/>
    </row>
    <row r="217" spans="1:22" ht="16.149999999999999" customHeight="1" x14ac:dyDescent="0.2">
      <c r="A217" s="26"/>
      <c r="B217" s="138"/>
      <c r="C217" s="26"/>
      <c r="D217" s="138"/>
      <c r="E217" s="25"/>
      <c r="F217" s="138"/>
      <c r="G217" s="26"/>
      <c r="H217" s="138"/>
      <c r="I217" s="26"/>
      <c r="J217" s="138"/>
      <c r="K217" s="26"/>
      <c r="L217" s="138"/>
      <c r="M217" s="26"/>
      <c r="N217" s="138"/>
      <c r="O217" s="26"/>
      <c r="P217" s="138"/>
      <c r="Q217" s="26"/>
      <c r="R217" s="138"/>
      <c r="S217" s="26"/>
      <c r="T217" s="138"/>
      <c r="U217" s="26"/>
      <c r="V217" s="138"/>
    </row>
    <row r="218" spans="1:22" ht="16.149999999999999" customHeight="1" x14ac:dyDescent="0.2">
      <c r="A218" s="26"/>
      <c r="B218" s="138"/>
      <c r="C218" s="26"/>
      <c r="D218" s="138"/>
      <c r="E218" s="25"/>
      <c r="F218" s="138"/>
      <c r="G218" s="26"/>
      <c r="H218" s="138"/>
      <c r="I218" s="26"/>
      <c r="J218" s="138"/>
      <c r="K218" s="26"/>
      <c r="L218" s="138"/>
      <c r="M218" s="26"/>
      <c r="N218" s="138"/>
      <c r="O218" s="26"/>
      <c r="P218" s="138"/>
      <c r="Q218" s="26"/>
      <c r="R218" s="138"/>
      <c r="S218" s="26"/>
      <c r="T218" s="138"/>
      <c r="U218" s="26"/>
      <c r="V218" s="138"/>
    </row>
    <row r="219" spans="1:22" ht="16.149999999999999" customHeight="1" x14ac:dyDescent="0.2">
      <c r="A219" s="26"/>
      <c r="B219" s="138"/>
      <c r="C219" s="26"/>
      <c r="D219" s="138"/>
      <c r="E219" s="25"/>
      <c r="F219" s="138"/>
      <c r="G219" s="26"/>
      <c r="H219" s="138"/>
      <c r="I219" s="26"/>
      <c r="J219" s="138"/>
      <c r="K219" s="26"/>
      <c r="L219" s="138"/>
      <c r="M219" s="26"/>
      <c r="N219" s="138"/>
      <c r="O219" s="26"/>
      <c r="P219" s="138"/>
      <c r="Q219" s="26"/>
      <c r="R219" s="138"/>
      <c r="S219" s="26"/>
      <c r="T219" s="138"/>
      <c r="U219" s="26"/>
      <c r="V219" s="138"/>
    </row>
    <row r="220" spans="1:22" ht="16.149999999999999" customHeight="1" x14ac:dyDescent="0.2">
      <c r="A220" s="26"/>
      <c r="B220" s="138"/>
      <c r="C220" s="26"/>
      <c r="D220" s="138"/>
      <c r="E220" s="25"/>
      <c r="F220" s="138"/>
      <c r="G220" s="26"/>
      <c r="H220" s="138"/>
      <c r="I220" s="26"/>
      <c r="J220" s="138"/>
      <c r="K220" s="26"/>
      <c r="L220" s="138"/>
      <c r="M220" s="26"/>
      <c r="N220" s="138"/>
      <c r="O220" s="26"/>
      <c r="P220" s="138"/>
      <c r="Q220" s="26"/>
      <c r="R220" s="138"/>
      <c r="S220" s="26"/>
      <c r="T220" s="138"/>
      <c r="U220" s="26"/>
      <c r="V220" s="138"/>
    </row>
    <row r="221" spans="1:22" ht="16.149999999999999" customHeight="1" x14ac:dyDescent="0.2">
      <c r="A221" s="26"/>
      <c r="B221" s="138"/>
      <c r="C221" s="26"/>
      <c r="D221" s="138"/>
      <c r="E221" s="25"/>
      <c r="F221" s="138"/>
      <c r="G221" s="26"/>
      <c r="H221" s="138"/>
      <c r="I221" s="26"/>
      <c r="J221" s="138"/>
      <c r="K221" s="26"/>
      <c r="L221" s="138"/>
      <c r="M221" s="26"/>
      <c r="N221" s="138"/>
      <c r="O221" s="26"/>
      <c r="P221" s="138"/>
      <c r="Q221" s="26"/>
      <c r="R221" s="138"/>
      <c r="S221" s="26"/>
      <c r="T221" s="138"/>
      <c r="U221" s="26"/>
      <c r="V221" s="138"/>
    </row>
    <row r="222" spans="1:22" ht="16.149999999999999" customHeight="1" x14ac:dyDescent="0.2">
      <c r="A222" s="26"/>
      <c r="B222" s="138"/>
      <c r="C222" s="26"/>
      <c r="D222" s="138"/>
      <c r="E222" s="25"/>
      <c r="F222" s="138"/>
      <c r="G222" s="26"/>
      <c r="H222" s="138"/>
      <c r="I222" s="26"/>
      <c r="J222" s="138"/>
      <c r="K222" s="26"/>
      <c r="L222" s="138"/>
      <c r="M222" s="26"/>
      <c r="N222" s="138"/>
      <c r="O222" s="26"/>
      <c r="P222" s="138"/>
      <c r="Q222" s="26"/>
      <c r="R222" s="138"/>
      <c r="S222" s="26"/>
      <c r="T222" s="138"/>
      <c r="U222" s="26"/>
      <c r="V222" s="138"/>
    </row>
    <row r="223" spans="1:22" ht="16.149999999999999" customHeight="1" x14ac:dyDescent="0.2">
      <c r="A223" s="26"/>
      <c r="B223" s="138"/>
      <c r="C223" s="26"/>
      <c r="D223" s="138"/>
      <c r="E223" s="25"/>
      <c r="F223" s="138"/>
      <c r="G223" s="26"/>
      <c r="H223" s="138"/>
      <c r="I223" s="26"/>
      <c r="J223" s="138"/>
      <c r="K223" s="26"/>
      <c r="L223" s="138"/>
      <c r="M223" s="26"/>
      <c r="N223" s="138"/>
      <c r="O223" s="26"/>
      <c r="P223" s="138"/>
      <c r="Q223" s="26"/>
      <c r="R223" s="138"/>
      <c r="S223" s="26"/>
      <c r="T223" s="138"/>
      <c r="U223" s="26"/>
      <c r="V223" s="138"/>
    </row>
    <row r="224" spans="1:22" ht="16.149999999999999" customHeight="1" x14ac:dyDescent="0.2">
      <c r="A224" s="26"/>
      <c r="B224" s="138"/>
      <c r="C224" s="26"/>
      <c r="D224" s="138"/>
      <c r="E224" s="25"/>
      <c r="F224" s="138"/>
      <c r="G224" s="26"/>
      <c r="H224" s="138"/>
      <c r="I224" s="26"/>
      <c r="J224" s="138"/>
      <c r="K224" s="26"/>
      <c r="L224" s="138"/>
      <c r="M224" s="26"/>
      <c r="N224" s="138"/>
      <c r="O224" s="26"/>
      <c r="P224" s="138"/>
      <c r="Q224" s="26"/>
      <c r="R224" s="138"/>
      <c r="S224" s="26"/>
      <c r="T224" s="138"/>
      <c r="U224" s="26"/>
      <c r="V224" s="138"/>
    </row>
    <row r="225" spans="1:22" ht="16.149999999999999" customHeight="1" x14ac:dyDescent="0.2">
      <c r="A225" s="26"/>
      <c r="B225" s="138"/>
      <c r="C225" s="26"/>
      <c r="D225" s="138"/>
      <c r="E225" s="25"/>
      <c r="F225" s="138"/>
      <c r="G225" s="26"/>
      <c r="H225" s="138"/>
      <c r="I225" s="26"/>
      <c r="J225" s="138"/>
      <c r="K225" s="26"/>
      <c r="L225" s="138"/>
      <c r="M225" s="26"/>
      <c r="N225" s="138"/>
      <c r="O225" s="26"/>
      <c r="P225" s="138"/>
      <c r="Q225" s="26"/>
      <c r="R225" s="138"/>
      <c r="S225" s="26"/>
      <c r="T225" s="138"/>
      <c r="U225" s="26"/>
      <c r="V225" s="138"/>
    </row>
    <row r="226" spans="1:22" ht="16.149999999999999" customHeight="1" x14ac:dyDescent="0.2">
      <c r="A226" s="26"/>
      <c r="B226" s="138"/>
      <c r="C226" s="26"/>
      <c r="D226" s="138"/>
      <c r="E226" s="25"/>
      <c r="F226" s="138"/>
      <c r="G226" s="26"/>
      <c r="H226" s="138"/>
      <c r="I226" s="26"/>
      <c r="J226" s="138"/>
      <c r="K226" s="26"/>
      <c r="L226" s="138"/>
      <c r="M226" s="26"/>
      <c r="N226" s="138"/>
      <c r="O226" s="26"/>
      <c r="P226" s="138"/>
      <c r="Q226" s="26"/>
      <c r="R226" s="138"/>
      <c r="S226" s="26"/>
      <c r="T226" s="138"/>
      <c r="U226" s="26"/>
      <c r="V226" s="138"/>
    </row>
    <row r="227" spans="1:22" ht="16.149999999999999" customHeight="1" x14ac:dyDescent="0.2">
      <c r="A227" s="26"/>
      <c r="B227" s="138"/>
      <c r="C227" s="26"/>
      <c r="D227" s="138"/>
      <c r="E227" s="25"/>
      <c r="F227" s="138"/>
      <c r="G227" s="26"/>
      <c r="H227" s="138"/>
      <c r="I227" s="26"/>
      <c r="J227" s="138"/>
      <c r="K227" s="26"/>
      <c r="L227" s="138"/>
      <c r="M227" s="26"/>
      <c r="N227" s="138"/>
      <c r="O227" s="26"/>
      <c r="P227" s="138"/>
      <c r="Q227" s="26"/>
      <c r="R227" s="138"/>
      <c r="S227" s="26"/>
      <c r="T227" s="138"/>
      <c r="U227" s="26"/>
      <c r="V227" s="138"/>
    </row>
    <row r="228" spans="1:22" ht="16.149999999999999" customHeight="1" x14ac:dyDescent="0.2">
      <c r="A228" s="26"/>
      <c r="B228" s="138"/>
      <c r="C228" s="26"/>
      <c r="D228" s="138"/>
      <c r="E228" s="25"/>
      <c r="F228" s="138"/>
      <c r="G228" s="26"/>
      <c r="H228" s="138"/>
      <c r="I228" s="26"/>
      <c r="J228" s="138"/>
      <c r="K228" s="26"/>
      <c r="L228" s="138"/>
      <c r="M228" s="26"/>
      <c r="N228" s="138"/>
      <c r="O228" s="26"/>
      <c r="P228" s="138"/>
      <c r="Q228" s="26"/>
      <c r="R228" s="138"/>
      <c r="S228" s="26"/>
      <c r="T228" s="138"/>
      <c r="U228" s="26"/>
      <c r="V228" s="138"/>
    </row>
    <row r="229" spans="1:22" ht="16.149999999999999" customHeight="1" x14ac:dyDescent="0.2">
      <c r="A229" s="26"/>
      <c r="B229" s="138"/>
      <c r="C229" s="26"/>
      <c r="D229" s="138"/>
      <c r="E229" s="25"/>
      <c r="F229" s="138"/>
      <c r="G229" s="26"/>
      <c r="H229" s="138"/>
      <c r="I229" s="26"/>
      <c r="J229" s="138"/>
      <c r="K229" s="26"/>
      <c r="L229" s="138"/>
      <c r="M229" s="26"/>
      <c r="N229" s="138"/>
      <c r="O229" s="26"/>
      <c r="P229" s="138"/>
      <c r="Q229" s="26"/>
      <c r="R229" s="138"/>
      <c r="S229" s="26"/>
      <c r="T229" s="138"/>
      <c r="U229" s="26"/>
      <c r="V229" s="138"/>
    </row>
    <row r="230" spans="1:22" ht="16.149999999999999" customHeight="1" x14ac:dyDescent="0.2">
      <c r="A230" s="26"/>
      <c r="B230" s="138"/>
      <c r="C230" s="26"/>
      <c r="D230" s="138"/>
      <c r="E230" s="25"/>
      <c r="F230" s="138"/>
      <c r="G230" s="26"/>
      <c r="H230" s="138"/>
      <c r="I230" s="26"/>
      <c r="J230" s="138"/>
      <c r="K230" s="26"/>
      <c r="L230" s="138"/>
      <c r="M230" s="26"/>
      <c r="N230" s="138"/>
      <c r="O230" s="26"/>
      <c r="P230" s="138"/>
      <c r="Q230" s="26"/>
      <c r="R230" s="138"/>
      <c r="S230" s="26"/>
      <c r="T230" s="138"/>
      <c r="U230" s="26"/>
      <c r="V230" s="138"/>
    </row>
    <row r="231" spans="1:22" ht="16.149999999999999" customHeight="1" x14ac:dyDescent="0.2">
      <c r="A231" s="26"/>
      <c r="B231" s="138"/>
      <c r="C231" s="26"/>
      <c r="D231" s="138"/>
      <c r="E231" s="25"/>
      <c r="F231" s="138"/>
      <c r="G231" s="26"/>
      <c r="H231" s="138"/>
      <c r="I231" s="26"/>
      <c r="J231" s="138"/>
      <c r="K231" s="26"/>
      <c r="L231" s="138"/>
      <c r="M231" s="26"/>
      <c r="N231" s="138"/>
      <c r="O231" s="26"/>
      <c r="P231" s="138"/>
      <c r="Q231" s="26"/>
      <c r="R231" s="138"/>
      <c r="S231" s="26"/>
      <c r="T231" s="138"/>
      <c r="U231" s="26"/>
      <c r="V231" s="138"/>
    </row>
    <row r="232" spans="1:22" ht="16.149999999999999" customHeight="1" x14ac:dyDescent="0.2">
      <c r="A232" s="26"/>
      <c r="B232" s="138"/>
      <c r="C232" s="26"/>
      <c r="D232" s="138"/>
      <c r="E232" s="25"/>
      <c r="F232" s="138"/>
      <c r="G232" s="26"/>
      <c r="H232" s="138"/>
      <c r="I232" s="26"/>
      <c r="J232" s="138"/>
      <c r="K232" s="26"/>
      <c r="L232" s="138"/>
      <c r="M232" s="26"/>
      <c r="N232" s="138"/>
      <c r="O232" s="26"/>
      <c r="P232" s="138"/>
      <c r="Q232" s="26"/>
      <c r="R232" s="138"/>
      <c r="S232" s="26"/>
      <c r="T232" s="138"/>
      <c r="U232" s="26"/>
      <c r="V232" s="138"/>
    </row>
    <row r="233" spans="1:22" ht="16.149999999999999" customHeight="1" x14ac:dyDescent="0.2">
      <c r="A233" s="26"/>
      <c r="B233" s="138"/>
      <c r="C233" s="26"/>
      <c r="D233" s="138"/>
      <c r="E233" s="25"/>
      <c r="F233" s="138"/>
      <c r="G233" s="26"/>
      <c r="H233" s="138"/>
      <c r="I233" s="26"/>
      <c r="J233" s="138"/>
      <c r="K233" s="26"/>
      <c r="L233" s="138"/>
      <c r="M233" s="26"/>
      <c r="N233" s="138"/>
      <c r="O233" s="26"/>
      <c r="P233" s="138"/>
      <c r="Q233" s="26"/>
      <c r="R233" s="138"/>
      <c r="S233" s="26"/>
      <c r="T233" s="138"/>
      <c r="U233" s="26"/>
      <c r="V233" s="138"/>
    </row>
    <row r="234" spans="1:22" ht="16.149999999999999" customHeight="1" x14ac:dyDescent="0.2">
      <c r="A234" s="26"/>
      <c r="B234" s="138"/>
      <c r="C234" s="26"/>
      <c r="D234" s="138"/>
      <c r="E234" s="25"/>
      <c r="F234" s="138"/>
      <c r="G234" s="26"/>
      <c r="H234" s="138"/>
      <c r="I234" s="26"/>
      <c r="J234" s="138"/>
      <c r="K234" s="26"/>
      <c r="L234" s="138"/>
      <c r="M234" s="26"/>
      <c r="N234" s="138"/>
      <c r="O234" s="26"/>
      <c r="P234" s="138"/>
      <c r="Q234" s="26"/>
      <c r="R234" s="138"/>
      <c r="S234" s="26"/>
      <c r="T234" s="138"/>
      <c r="U234" s="26"/>
      <c r="V234" s="138"/>
    </row>
    <row r="235" spans="1:22" ht="16.149999999999999" customHeight="1" x14ac:dyDescent="0.2">
      <c r="A235" s="26"/>
      <c r="B235" s="138"/>
      <c r="C235" s="26"/>
      <c r="D235" s="138"/>
      <c r="E235" s="25"/>
      <c r="F235" s="138"/>
      <c r="G235" s="26"/>
      <c r="H235" s="138"/>
      <c r="I235" s="26"/>
      <c r="J235" s="138"/>
      <c r="K235" s="26"/>
      <c r="L235" s="138"/>
      <c r="M235" s="26"/>
      <c r="N235" s="138"/>
      <c r="O235" s="26"/>
      <c r="P235" s="138"/>
      <c r="Q235" s="26"/>
      <c r="R235" s="138"/>
      <c r="S235" s="26"/>
      <c r="T235" s="138"/>
      <c r="U235" s="26"/>
      <c r="V235" s="138"/>
    </row>
    <row r="236" spans="1:22" ht="16.149999999999999" customHeight="1" x14ac:dyDescent="0.2">
      <c r="A236" s="26"/>
      <c r="B236" s="138"/>
      <c r="C236" s="26"/>
      <c r="D236" s="138"/>
      <c r="E236" s="25"/>
      <c r="F236" s="138"/>
      <c r="G236" s="26"/>
      <c r="H236" s="138"/>
      <c r="I236" s="26"/>
      <c r="J236" s="138"/>
      <c r="K236" s="26"/>
      <c r="L236" s="138"/>
      <c r="M236" s="26"/>
      <c r="N236" s="138"/>
      <c r="O236" s="26"/>
      <c r="P236" s="138"/>
      <c r="Q236" s="26"/>
      <c r="R236" s="138"/>
      <c r="S236" s="26"/>
      <c r="T236" s="138"/>
      <c r="U236" s="26"/>
      <c r="V236" s="138"/>
    </row>
    <row r="237" spans="1:22" ht="16.149999999999999" customHeight="1" x14ac:dyDescent="0.2">
      <c r="A237" s="26"/>
      <c r="B237" s="138"/>
      <c r="C237" s="26"/>
      <c r="D237" s="138"/>
      <c r="E237" s="25"/>
      <c r="F237" s="138"/>
      <c r="G237" s="26"/>
      <c r="H237" s="138"/>
      <c r="I237" s="26"/>
      <c r="J237" s="138"/>
      <c r="K237" s="26"/>
      <c r="L237" s="138"/>
      <c r="M237" s="26"/>
      <c r="N237" s="138"/>
      <c r="O237" s="26"/>
      <c r="P237" s="138"/>
      <c r="Q237" s="26"/>
      <c r="R237" s="138"/>
      <c r="S237" s="26"/>
      <c r="T237" s="138"/>
      <c r="U237" s="26"/>
      <c r="V237" s="138"/>
    </row>
    <row r="238" spans="1:22" ht="16.149999999999999" customHeight="1" x14ac:dyDescent="0.2">
      <c r="A238" s="26"/>
      <c r="B238" s="138"/>
      <c r="C238" s="26"/>
      <c r="D238" s="138"/>
      <c r="E238" s="25"/>
      <c r="F238" s="138"/>
      <c r="G238" s="26"/>
      <c r="H238" s="138"/>
      <c r="I238" s="26"/>
      <c r="J238" s="138"/>
      <c r="K238" s="26"/>
      <c r="L238" s="138"/>
      <c r="M238" s="26"/>
      <c r="N238" s="138"/>
      <c r="O238" s="26"/>
      <c r="P238" s="138"/>
      <c r="Q238" s="26"/>
      <c r="R238" s="138"/>
      <c r="S238" s="26"/>
      <c r="T238" s="138"/>
      <c r="U238" s="26"/>
      <c r="V238" s="138"/>
    </row>
    <row r="239" spans="1:22" ht="16.149999999999999" customHeight="1" x14ac:dyDescent="0.2">
      <c r="A239" s="26"/>
      <c r="B239" s="138"/>
      <c r="C239" s="26"/>
      <c r="D239" s="138"/>
      <c r="E239" s="25"/>
      <c r="F239" s="138"/>
      <c r="G239" s="26"/>
      <c r="H239" s="138"/>
      <c r="I239" s="26"/>
      <c r="J239" s="138"/>
      <c r="K239" s="26"/>
      <c r="L239" s="138"/>
      <c r="M239" s="26"/>
      <c r="N239" s="138"/>
      <c r="O239" s="26"/>
      <c r="P239" s="138"/>
      <c r="Q239" s="26"/>
      <c r="R239" s="138"/>
      <c r="S239" s="26"/>
      <c r="T239" s="138"/>
      <c r="U239" s="26"/>
      <c r="V239" s="138"/>
    </row>
    <row r="240" spans="1:22" ht="16.149999999999999" customHeight="1" x14ac:dyDescent="0.2">
      <c r="A240" s="26"/>
      <c r="B240" s="138"/>
      <c r="C240" s="26"/>
      <c r="D240" s="138"/>
      <c r="E240" s="25"/>
      <c r="F240" s="138"/>
      <c r="G240" s="26"/>
      <c r="H240" s="138"/>
      <c r="I240" s="26"/>
      <c r="J240" s="138"/>
      <c r="K240" s="26"/>
      <c r="L240" s="138"/>
      <c r="M240" s="26"/>
      <c r="N240" s="138"/>
      <c r="O240" s="26"/>
      <c r="P240" s="138"/>
      <c r="Q240" s="26"/>
      <c r="R240" s="138"/>
      <c r="S240" s="26"/>
      <c r="T240" s="138"/>
      <c r="U240" s="26"/>
      <c r="V240" s="138"/>
    </row>
    <row r="241" spans="1:22" ht="16.149999999999999" customHeight="1" x14ac:dyDescent="0.2">
      <c r="A241" s="26"/>
      <c r="B241" s="138"/>
      <c r="C241" s="26"/>
      <c r="D241" s="138"/>
      <c r="E241" s="25"/>
      <c r="F241" s="138"/>
      <c r="G241" s="26"/>
      <c r="H241" s="138"/>
      <c r="I241" s="26"/>
      <c r="J241" s="138"/>
      <c r="K241" s="26"/>
      <c r="L241" s="138"/>
      <c r="M241" s="26"/>
      <c r="N241" s="138"/>
      <c r="O241" s="26"/>
      <c r="P241" s="138"/>
      <c r="Q241" s="26"/>
      <c r="R241" s="138"/>
      <c r="S241" s="26"/>
      <c r="T241" s="138"/>
      <c r="U241" s="26"/>
      <c r="V241" s="138"/>
    </row>
    <row r="242" spans="1:22" ht="16.149999999999999" customHeight="1" x14ac:dyDescent="0.2">
      <c r="A242" s="26"/>
      <c r="B242" s="138"/>
      <c r="C242" s="26"/>
      <c r="D242" s="138"/>
      <c r="E242" s="25"/>
      <c r="F242" s="138"/>
      <c r="G242" s="26"/>
      <c r="H242" s="138"/>
      <c r="I242" s="26"/>
      <c r="J242" s="138"/>
      <c r="K242" s="26"/>
      <c r="L242" s="138"/>
      <c r="M242" s="26"/>
      <c r="N242" s="138"/>
      <c r="O242" s="26"/>
      <c r="P242" s="138"/>
      <c r="Q242" s="26"/>
      <c r="R242" s="138"/>
      <c r="S242" s="26"/>
      <c r="T242" s="138"/>
      <c r="U242" s="26"/>
      <c r="V242" s="138"/>
    </row>
    <row r="243" spans="1:22" ht="16.149999999999999" customHeight="1" x14ac:dyDescent="0.2">
      <c r="A243" s="26"/>
      <c r="B243" s="138"/>
      <c r="C243" s="26"/>
      <c r="D243" s="138"/>
      <c r="E243" s="25"/>
      <c r="F243" s="138"/>
      <c r="G243" s="26"/>
      <c r="H243" s="138"/>
      <c r="I243" s="26"/>
      <c r="J243" s="138"/>
      <c r="K243" s="26"/>
      <c r="L243" s="138"/>
      <c r="M243" s="26"/>
      <c r="N243" s="138"/>
      <c r="O243" s="26"/>
      <c r="P243" s="138"/>
      <c r="Q243" s="26"/>
      <c r="R243" s="138"/>
      <c r="S243" s="26"/>
      <c r="T243" s="138"/>
      <c r="U243" s="26"/>
      <c r="V243" s="138"/>
    </row>
    <row r="244" spans="1:22" ht="16.149999999999999" customHeight="1" x14ac:dyDescent="0.2">
      <c r="A244" s="26"/>
      <c r="B244" s="138"/>
      <c r="C244" s="26"/>
      <c r="D244" s="138"/>
      <c r="E244" s="25"/>
      <c r="F244" s="138"/>
      <c r="G244" s="26"/>
      <c r="H244" s="138"/>
      <c r="I244" s="26"/>
      <c r="J244" s="138"/>
      <c r="K244" s="26"/>
      <c r="L244" s="138"/>
      <c r="M244" s="26"/>
      <c r="N244" s="138"/>
      <c r="O244" s="26"/>
      <c r="P244" s="138"/>
      <c r="Q244" s="26"/>
      <c r="R244" s="138"/>
      <c r="S244" s="26"/>
      <c r="T244" s="138"/>
      <c r="U244" s="26"/>
      <c r="V244" s="138"/>
    </row>
    <row r="245" spans="1:22" ht="16.149999999999999" customHeight="1" x14ac:dyDescent="0.2">
      <c r="A245" s="26"/>
      <c r="B245" s="138"/>
      <c r="C245" s="26"/>
      <c r="D245" s="138"/>
      <c r="E245" s="25"/>
      <c r="F245" s="138"/>
      <c r="G245" s="26"/>
      <c r="H245" s="138"/>
      <c r="I245" s="26"/>
      <c r="J245" s="138"/>
      <c r="K245" s="26"/>
      <c r="L245" s="138"/>
      <c r="M245" s="26"/>
      <c r="N245" s="138"/>
      <c r="O245" s="26"/>
      <c r="P245" s="138"/>
      <c r="Q245" s="26"/>
      <c r="R245" s="138"/>
      <c r="S245" s="26"/>
      <c r="T245" s="138"/>
      <c r="U245" s="26"/>
      <c r="V245" s="138"/>
    </row>
    <row r="246" spans="1:22" ht="16.149999999999999" customHeight="1" x14ac:dyDescent="0.2">
      <c r="A246" s="26"/>
      <c r="B246" s="138"/>
      <c r="C246" s="26"/>
      <c r="D246" s="138"/>
      <c r="E246" s="25"/>
      <c r="F246" s="138"/>
      <c r="G246" s="26"/>
      <c r="H246" s="138"/>
      <c r="I246" s="26"/>
      <c r="J246" s="138"/>
      <c r="K246" s="26"/>
      <c r="L246" s="138"/>
      <c r="M246" s="26"/>
      <c r="N246" s="138"/>
      <c r="O246" s="26"/>
      <c r="P246" s="138"/>
      <c r="Q246" s="26"/>
      <c r="R246" s="138"/>
      <c r="S246" s="26"/>
      <c r="T246" s="138"/>
      <c r="U246" s="26"/>
      <c r="V246" s="138"/>
    </row>
    <row r="247" spans="1:22" ht="16.149999999999999" customHeight="1" x14ac:dyDescent="0.2">
      <c r="A247" s="26"/>
      <c r="B247" s="138"/>
      <c r="C247" s="26"/>
      <c r="D247" s="138"/>
      <c r="E247" s="25"/>
      <c r="F247" s="138"/>
      <c r="G247" s="26"/>
      <c r="H247" s="138"/>
      <c r="I247" s="26"/>
      <c r="J247" s="138"/>
      <c r="K247" s="26"/>
      <c r="L247" s="138"/>
      <c r="M247" s="26"/>
      <c r="N247" s="138"/>
      <c r="O247" s="26"/>
      <c r="P247" s="138"/>
      <c r="Q247" s="26"/>
      <c r="R247" s="138"/>
      <c r="S247" s="26"/>
      <c r="T247" s="138"/>
      <c r="U247" s="26"/>
      <c r="V247" s="138"/>
    </row>
    <row r="248" spans="1:22" ht="16.149999999999999" customHeight="1" x14ac:dyDescent="0.2">
      <c r="A248" s="26"/>
      <c r="B248" s="138"/>
      <c r="C248" s="26"/>
      <c r="D248" s="138"/>
      <c r="E248" s="25"/>
      <c r="F248" s="138"/>
      <c r="G248" s="26"/>
      <c r="H248" s="138"/>
      <c r="I248" s="26"/>
      <c r="J248" s="138"/>
      <c r="K248" s="26"/>
      <c r="L248" s="138"/>
      <c r="M248" s="26"/>
      <c r="N248" s="138"/>
      <c r="O248" s="26"/>
      <c r="P248" s="138"/>
      <c r="Q248" s="26"/>
      <c r="R248" s="138"/>
      <c r="S248" s="26"/>
      <c r="T248" s="138"/>
      <c r="U248" s="26"/>
      <c r="V248" s="138"/>
    </row>
    <row r="249" spans="1:22" ht="16.149999999999999" customHeight="1" x14ac:dyDescent="0.2">
      <c r="A249" s="26"/>
      <c r="B249" s="138"/>
      <c r="C249" s="26"/>
      <c r="D249" s="138"/>
      <c r="E249" s="25"/>
      <c r="F249" s="138"/>
      <c r="G249" s="26"/>
      <c r="H249" s="138"/>
      <c r="I249" s="26"/>
      <c r="J249" s="138"/>
      <c r="K249" s="26"/>
      <c r="L249" s="138"/>
      <c r="M249" s="26"/>
      <c r="N249" s="138"/>
      <c r="O249" s="26"/>
      <c r="P249" s="138"/>
      <c r="Q249" s="26"/>
      <c r="R249" s="138"/>
      <c r="S249" s="26"/>
      <c r="T249" s="138"/>
      <c r="U249" s="26"/>
      <c r="V249" s="138"/>
    </row>
    <row r="250" spans="1:22" ht="16.149999999999999" customHeight="1" x14ac:dyDescent="0.2">
      <c r="A250" s="26"/>
      <c r="B250" s="138"/>
      <c r="C250" s="26"/>
      <c r="D250" s="138"/>
      <c r="E250" s="25"/>
      <c r="F250" s="138"/>
      <c r="G250" s="26"/>
      <c r="H250" s="138"/>
      <c r="I250" s="26"/>
      <c r="J250" s="138"/>
      <c r="K250" s="26"/>
      <c r="L250" s="138"/>
      <c r="M250" s="26"/>
      <c r="N250" s="138"/>
      <c r="O250" s="26"/>
      <c r="P250" s="138"/>
      <c r="Q250" s="26"/>
      <c r="R250" s="138"/>
      <c r="S250" s="26"/>
      <c r="T250" s="138"/>
      <c r="U250" s="26"/>
      <c r="V250" s="138"/>
    </row>
    <row r="251" spans="1:22" ht="16.149999999999999" customHeight="1" x14ac:dyDescent="0.2">
      <c r="A251" s="26"/>
      <c r="B251" s="138"/>
      <c r="C251" s="26"/>
      <c r="D251" s="138"/>
      <c r="E251" s="25"/>
      <c r="F251" s="138"/>
      <c r="G251" s="26"/>
      <c r="H251" s="138"/>
      <c r="I251" s="26"/>
      <c r="J251" s="138"/>
      <c r="K251" s="26"/>
      <c r="L251" s="138"/>
      <c r="M251" s="26"/>
      <c r="N251" s="138"/>
      <c r="O251" s="26"/>
      <c r="P251" s="138"/>
      <c r="Q251" s="26"/>
      <c r="R251" s="138"/>
      <c r="S251" s="26"/>
      <c r="T251" s="138"/>
      <c r="U251" s="26"/>
      <c r="V251" s="138"/>
    </row>
    <row r="252" spans="1:22" ht="16.149999999999999" customHeight="1" x14ac:dyDescent="0.2">
      <c r="A252" s="26"/>
      <c r="B252" s="138"/>
      <c r="C252" s="26"/>
      <c r="D252" s="138"/>
      <c r="E252" s="25"/>
      <c r="F252" s="138"/>
      <c r="G252" s="26"/>
      <c r="H252" s="138"/>
      <c r="I252" s="26"/>
      <c r="J252" s="138"/>
      <c r="K252" s="26"/>
      <c r="L252" s="138"/>
      <c r="M252" s="26"/>
      <c r="N252" s="138"/>
      <c r="O252" s="26"/>
      <c r="P252" s="138"/>
      <c r="Q252" s="26"/>
      <c r="R252" s="138"/>
      <c r="S252" s="26"/>
      <c r="T252" s="138"/>
      <c r="U252" s="26"/>
      <c r="V252" s="138"/>
    </row>
    <row r="253" spans="1:22" ht="16.149999999999999" customHeight="1" x14ac:dyDescent="0.2">
      <c r="A253" s="26"/>
      <c r="B253" s="138"/>
      <c r="C253" s="26"/>
      <c r="D253" s="138"/>
      <c r="E253" s="25"/>
      <c r="F253" s="138"/>
      <c r="G253" s="26"/>
      <c r="H253" s="138"/>
      <c r="I253" s="26"/>
      <c r="J253" s="138"/>
      <c r="K253" s="26"/>
      <c r="L253" s="138"/>
      <c r="M253" s="26"/>
      <c r="N253" s="138"/>
      <c r="O253" s="26"/>
      <c r="P253" s="138"/>
      <c r="Q253" s="26"/>
      <c r="R253" s="138"/>
      <c r="S253" s="26"/>
      <c r="T253" s="138"/>
      <c r="U253" s="26"/>
      <c r="V253" s="138"/>
    </row>
    <row r="254" spans="1:22" ht="16.149999999999999" customHeight="1" x14ac:dyDescent="0.2">
      <c r="A254" s="26"/>
      <c r="B254" s="138"/>
      <c r="C254" s="26"/>
      <c r="D254" s="138"/>
      <c r="E254" s="25"/>
      <c r="F254" s="138"/>
      <c r="G254" s="26"/>
      <c r="H254" s="138"/>
      <c r="I254" s="26"/>
      <c r="J254" s="138"/>
      <c r="K254" s="26"/>
      <c r="L254" s="138"/>
      <c r="M254" s="26"/>
      <c r="N254" s="138"/>
      <c r="O254" s="26"/>
      <c r="P254" s="138"/>
      <c r="Q254" s="26"/>
      <c r="R254" s="138"/>
      <c r="S254" s="26"/>
      <c r="T254" s="138"/>
      <c r="U254" s="26"/>
      <c r="V254" s="138"/>
    </row>
    <row r="255" spans="1:22" ht="16.149999999999999" customHeight="1" x14ac:dyDescent="0.2">
      <c r="A255" s="26"/>
      <c r="B255" s="138"/>
      <c r="C255" s="26"/>
      <c r="D255" s="138"/>
      <c r="E255" s="25"/>
      <c r="F255" s="138"/>
      <c r="G255" s="26"/>
      <c r="H255" s="138"/>
      <c r="I255" s="26"/>
      <c r="J255" s="138"/>
      <c r="K255" s="26"/>
      <c r="L255" s="138"/>
      <c r="M255" s="26"/>
      <c r="N255" s="138"/>
      <c r="O255" s="26"/>
      <c r="P255" s="138"/>
      <c r="Q255" s="26"/>
      <c r="R255" s="138"/>
      <c r="S255" s="26"/>
      <c r="T255" s="138"/>
      <c r="U255" s="26"/>
      <c r="V255" s="138"/>
    </row>
    <row r="256" spans="1:22" ht="16.149999999999999" customHeight="1" x14ac:dyDescent="0.2">
      <c r="A256" s="26"/>
      <c r="B256" s="138"/>
      <c r="C256" s="26"/>
      <c r="D256" s="138"/>
      <c r="E256" s="25"/>
      <c r="F256" s="138"/>
      <c r="G256" s="26"/>
      <c r="H256" s="138"/>
      <c r="I256" s="26"/>
      <c r="J256" s="138"/>
      <c r="K256" s="26"/>
      <c r="L256" s="138"/>
      <c r="M256" s="26"/>
      <c r="N256" s="138"/>
      <c r="O256" s="26"/>
      <c r="P256" s="138"/>
      <c r="Q256" s="26"/>
      <c r="R256" s="138"/>
      <c r="S256" s="26"/>
      <c r="T256" s="138"/>
      <c r="U256" s="133"/>
      <c r="V256" s="134"/>
    </row>
    <row r="257" spans="1:20" ht="16.149999999999999" customHeight="1" x14ac:dyDescent="0.2">
      <c r="A257" s="26"/>
      <c r="B257" s="138"/>
      <c r="C257" s="26"/>
      <c r="D257" s="138"/>
      <c r="E257" s="25"/>
      <c r="F257" s="138"/>
      <c r="G257" s="26"/>
      <c r="H257" s="138"/>
      <c r="I257" s="26"/>
      <c r="J257" s="138"/>
      <c r="K257" s="26"/>
      <c r="L257" s="138"/>
      <c r="M257" s="26"/>
      <c r="N257" s="138"/>
      <c r="O257" s="26"/>
      <c r="P257" s="138"/>
      <c r="Q257" s="26"/>
      <c r="R257" s="138"/>
      <c r="S257" s="133"/>
      <c r="T257" s="134"/>
    </row>
    <row r="258" spans="1:20" ht="16.149999999999999" customHeight="1" x14ac:dyDescent="0.2">
      <c r="A258" s="26"/>
      <c r="B258" s="138"/>
      <c r="C258" s="26"/>
      <c r="D258" s="138"/>
      <c r="E258" s="25"/>
      <c r="F258" s="138"/>
      <c r="G258" s="26"/>
      <c r="H258" s="138"/>
      <c r="I258" s="26"/>
      <c r="J258" s="138"/>
      <c r="K258" s="26"/>
      <c r="L258" s="138"/>
      <c r="M258" s="26"/>
      <c r="N258" s="138"/>
      <c r="O258" s="26"/>
      <c r="P258" s="138"/>
      <c r="Q258" s="133"/>
      <c r="R258" s="134"/>
    </row>
    <row r="259" spans="1:20" ht="16.149999999999999" customHeight="1" x14ac:dyDescent="0.2">
      <c r="A259" s="26"/>
      <c r="B259" s="138"/>
      <c r="C259" s="26"/>
      <c r="D259" s="138"/>
      <c r="E259" s="25"/>
      <c r="F259" s="138"/>
      <c r="G259" s="26"/>
      <c r="H259" s="138"/>
      <c r="I259" s="26"/>
      <c r="J259" s="138"/>
      <c r="K259" s="26"/>
      <c r="L259" s="138"/>
      <c r="M259" s="26"/>
      <c r="N259" s="138"/>
      <c r="O259" s="133"/>
      <c r="P259" s="134"/>
    </row>
    <row r="260" spans="1:20" ht="16.149999999999999" customHeight="1" x14ac:dyDescent="0.2">
      <c r="A260" s="26"/>
      <c r="B260" s="138"/>
      <c r="C260" s="26"/>
      <c r="D260" s="138"/>
      <c r="E260" s="25"/>
      <c r="F260" s="138"/>
      <c r="G260" s="26"/>
      <c r="H260" s="138"/>
      <c r="I260" s="26"/>
      <c r="J260" s="138"/>
      <c r="K260" s="26"/>
      <c r="L260" s="138"/>
      <c r="M260" s="133"/>
      <c r="N260" s="134"/>
    </row>
    <row r="261" spans="1:20" ht="16.149999999999999" customHeight="1" x14ac:dyDescent="0.2">
      <c r="A261" s="26"/>
      <c r="B261" s="138"/>
      <c r="C261" s="26"/>
      <c r="D261" s="138"/>
      <c r="E261" s="25"/>
      <c r="F261" s="138"/>
      <c r="G261" s="26"/>
      <c r="H261" s="138"/>
      <c r="I261" s="26"/>
      <c r="J261" s="138"/>
      <c r="K261" s="133"/>
      <c r="L261" s="134"/>
    </row>
    <row r="262" spans="1:20" ht="16.149999999999999" customHeight="1" x14ac:dyDescent="0.2">
      <c r="A262" s="26"/>
      <c r="B262" s="138"/>
      <c r="C262" s="26"/>
      <c r="D262" s="138"/>
      <c r="E262" s="25"/>
      <c r="F262" s="138"/>
      <c r="G262" s="26"/>
      <c r="H262" s="138"/>
      <c r="I262" s="133"/>
      <c r="J262" s="134"/>
    </row>
    <row r="263" spans="1:20" ht="16.149999999999999" customHeight="1" x14ac:dyDescent="0.2">
      <c r="A263" s="26"/>
      <c r="B263" s="138"/>
      <c r="C263" s="26"/>
      <c r="D263" s="138"/>
      <c r="E263" s="25"/>
      <c r="F263" s="138"/>
      <c r="G263" s="133"/>
      <c r="H263" s="134"/>
    </row>
    <row r="264" spans="1:20" ht="16.149999999999999" customHeight="1" x14ac:dyDescent="0.2">
      <c r="A264" s="26"/>
      <c r="B264" s="138"/>
      <c r="C264" s="26"/>
      <c r="D264" s="138"/>
      <c r="E264" s="252"/>
      <c r="F264" s="134"/>
    </row>
    <row r="265" spans="1:20" ht="16.149999999999999" customHeight="1" x14ac:dyDescent="0.2">
      <c r="A265" s="26"/>
      <c r="B265" s="138"/>
      <c r="C265" s="133"/>
      <c r="D265" s="134"/>
    </row>
    <row r="266" spans="1:20" ht="16.149999999999999" customHeight="1" x14ac:dyDescent="0.2">
      <c r="A266" s="133"/>
      <c r="B266" s="134"/>
    </row>
  </sheetData>
  <sheetProtection algorithmName="SHA-512" hashValue="b9qK35mwHUycXxb0sECij9/a0MrzmFcSQB2KBunLdZZJ0aULcYfom8SN/nr/NwDiBDYJ2XOP3+Ko4O81e93WPw==" saltValue="T72OfR81CIDSJIC6j6yfEg==" spinCount="100000" sheet="1" objects="1" scenarios="1"/>
  <mergeCells count="19">
    <mergeCell ref="U50:V50"/>
    <mergeCell ref="S50:T50"/>
    <mergeCell ref="Q50:R50"/>
    <mergeCell ref="O50:P50"/>
    <mergeCell ref="M50:N50"/>
    <mergeCell ref="B26:C26"/>
    <mergeCell ref="G30:G32"/>
    <mergeCell ref="G33:H33"/>
    <mergeCell ref="K50:L50"/>
    <mergeCell ref="A1:I1"/>
    <mergeCell ref="A7:I7"/>
    <mergeCell ref="A9:A10"/>
    <mergeCell ref="B9:C10"/>
    <mergeCell ref="A22:I22"/>
    <mergeCell ref="A50:B50"/>
    <mergeCell ref="I50:J50"/>
    <mergeCell ref="G50:H50"/>
    <mergeCell ref="E50:F50"/>
    <mergeCell ref="C50:D5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62402-7D29-4DA5-9AD7-10C71FE71E27}">
  <sheetPr>
    <tabColor theme="4" tint="0.79998168889431442"/>
  </sheetPr>
  <dimension ref="A1:V254"/>
  <sheetViews>
    <sheetView zoomScaleNormal="100" workbookViewId="0">
      <selection sqref="A1:O1"/>
    </sheetView>
  </sheetViews>
  <sheetFormatPr defaultColWidth="0" defaultRowHeight="16.149999999999999" customHeight="1" zeroHeight="1" x14ac:dyDescent="0.2"/>
  <cols>
    <col min="1" max="3" width="13.140625" style="6" customWidth="1"/>
    <col min="4" max="4" width="17.28515625" style="6" bestFit="1" customWidth="1"/>
    <col min="5" max="5" width="21.42578125" style="6" customWidth="1"/>
    <col min="6" max="6" width="11.7109375" style="6" customWidth="1"/>
    <col min="7" max="8" width="13.140625" style="6" customWidth="1"/>
    <col min="9" max="9" width="9.28515625" style="6" customWidth="1"/>
    <col min="10" max="10" width="13.140625" style="6" customWidth="1"/>
    <col min="11" max="11" width="10.140625" style="6" customWidth="1"/>
    <col min="12" max="12" width="12.28515625" style="6" customWidth="1"/>
    <col min="13" max="13" width="13.140625" style="6" bestFit="1" customWidth="1"/>
    <col min="14" max="14" width="13.140625" style="6" customWidth="1"/>
    <col min="15" max="16" width="13.140625" style="152" customWidth="1"/>
    <col min="17" max="17" width="22.28515625" style="152" customWidth="1"/>
    <col min="18" max="18" width="22.28515625" style="46" customWidth="1"/>
    <col min="19" max="19" width="14" style="158" bestFit="1" customWidth="1"/>
    <col min="20" max="20" width="13.140625" style="155" customWidth="1"/>
    <col min="21" max="21" width="13.140625" style="6" hidden="1" customWidth="1"/>
    <col min="22" max="22" width="14.42578125" style="6" hidden="1" customWidth="1"/>
    <col min="23" max="16384" width="13.140625" style="6" hidden="1"/>
  </cols>
  <sheetData>
    <row r="1" spans="1:15" ht="36" customHeight="1" x14ac:dyDescent="0.2">
      <c r="A1" s="333" t="s">
        <v>55</v>
      </c>
      <c r="B1" s="334"/>
      <c r="C1" s="334"/>
      <c r="D1" s="334"/>
      <c r="E1" s="334"/>
      <c r="F1" s="334"/>
      <c r="G1" s="334"/>
      <c r="H1" s="334"/>
      <c r="I1" s="334"/>
      <c r="J1" s="334"/>
      <c r="K1" s="334"/>
      <c r="L1" s="334"/>
      <c r="M1" s="334"/>
      <c r="N1" s="334"/>
      <c r="O1" s="334"/>
    </row>
    <row r="2" spans="1:15" ht="16.149999999999999" customHeight="1" x14ac:dyDescent="0.2">
      <c r="A2" s="251"/>
      <c r="B2" s="251"/>
      <c r="C2" s="251"/>
      <c r="D2" s="251"/>
      <c r="E2" s="251"/>
      <c r="F2" s="251"/>
      <c r="G2" s="251"/>
      <c r="H2" s="251"/>
      <c r="I2" s="251"/>
      <c r="J2" s="251"/>
      <c r="K2" s="251"/>
    </row>
    <row r="3" spans="1:15" ht="16.149999999999999" customHeight="1" x14ac:dyDescent="0.2">
      <c r="A3" s="8" t="s">
        <v>56</v>
      </c>
    </row>
    <row r="4" spans="1:15" ht="16.149999999999999" customHeight="1" x14ac:dyDescent="0.2">
      <c r="A4" s="238" t="s">
        <v>128</v>
      </c>
    </row>
    <row r="5" spans="1:15" ht="16.149999999999999" customHeight="1" x14ac:dyDescent="0.2">
      <c r="A5" s="238" t="s">
        <v>129</v>
      </c>
    </row>
    <row r="6" spans="1:15" ht="16.149999999999999" customHeight="1" x14ac:dyDescent="0.2"/>
    <row r="7" spans="1:15" ht="24" customHeight="1" x14ac:dyDescent="0.2">
      <c r="A7" s="311" t="s">
        <v>57</v>
      </c>
      <c r="B7" s="311"/>
      <c r="C7" s="307"/>
      <c r="D7" s="308"/>
    </row>
    <row r="8" spans="1:15" ht="24" customHeight="1" x14ac:dyDescent="0.2">
      <c r="A8" s="311"/>
      <c r="B8" s="311"/>
      <c r="C8" s="309"/>
      <c r="D8" s="310"/>
    </row>
    <row r="9" spans="1:15" ht="16.149999999999999" customHeight="1" x14ac:dyDescent="0.2"/>
    <row r="10" spans="1:15" ht="16.149999999999999" customHeight="1" x14ac:dyDescent="0.2">
      <c r="A10" s="6" t="s">
        <v>18</v>
      </c>
      <c r="B10" s="247" t="s">
        <v>140</v>
      </c>
      <c r="C10" s="8" t="s">
        <v>64</v>
      </c>
      <c r="D10" s="8"/>
      <c r="I10" s="13"/>
    </row>
    <row r="11" spans="1:15" ht="16.149999999999999" customHeight="1" x14ac:dyDescent="0.2">
      <c r="B11" s="253" t="s">
        <v>7</v>
      </c>
      <c r="C11" s="245" t="s">
        <v>147</v>
      </c>
      <c r="D11" s="8"/>
      <c r="I11" s="13"/>
    </row>
    <row r="12" spans="1:15" ht="16.149999999999999" customHeight="1" x14ac:dyDescent="0.2">
      <c r="B12" s="247" t="s">
        <v>134</v>
      </c>
      <c r="C12" s="238" t="s">
        <v>123</v>
      </c>
      <c r="D12" s="8"/>
      <c r="I12" s="13"/>
    </row>
    <row r="13" spans="1:15" ht="16.149999999999999" customHeight="1" x14ac:dyDescent="0.2">
      <c r="B13" s="253" t="s">
        <v>0</v>
      </c>
      <c r="C13" s="238" t="s">
        <v>126</v>
      </c>
      <c r="D13" s="8"/>
      <c r="I13" s="13"/>
    </row>
    <row r="14" spans="1:15" ht="16.149999999999999" customHeight="1" x14ac:dyDescent="0.2">
      <c r="B14" s="253" t="s">
        <v>58</v>
      </c>
      <c r="C14" s="52" t="s">
        <v>111</v>
      </c>
      <c r="D14" s="8"/>
      <c r="I14" s="13"/>
    </row>
    <row r="15" spans="1:15" ht="16.149999999999999" customHeight="1" x14ac:dyDescent="0.2">
      <c r="B15" s="253" t="s">
        <v>22</v>
      </c>
      <c r="C15" s="8" t="s">
        <v>19</v>
      </c>
      <c r="D15" s="8"/>
    </row>
    <row r="16" spans="1:15" ht="16.149999999999999" customHeight="1" x14ac:dyDescent="0.2">
      <c r="B16" s="253" t="s">
        <v>59</v>
      </c>
      <c r="C16" s="238" t="s">
        <v>130</v>
      </c>
      <c r="D16" s="8"/>
      <c r="M16" s="6" t="s">
        <v>31</v>
      </c>
    </row>
    <row r="17" spans="1:16" ht="16.149999999999999" customHeight="1" x14ac:dyDescent="0.2"/>
    <row r="18" spans="1:16" ht="16.149999999999999" customHeight="1" x14ac:dyDescent="0.2">
      <c r="A18" s="8" t="s">
        <v>67</v>
      </c>
    </row>
    <row r="19" spans="1:16" ht="16.149999999999999" customHeight="1" x14ac:dyDescent="0.2">
      <c r="K19" s="10"/>
      <c r="L19" s="10"/>
      <c r="M19" s="10"/>
      <c r="N19" s="10"/>
      <c r="O19" s="5"/>
      <c r="P19" s="5"/>
    </row>
    <row r="20" spans="1:16" ht="96" customHeight="1" x14ac:dyDescent="0.2">
      <c r="A20" s="335" t="s">
        <v>141</v>
      </c>
      <c r="B20" s="319"/>
      <c r="C20" s="319"/>
      <c r="D20" s="319"/>
      <c r="E20" s="319"/>
      <c r="F20" s="319"/>
      <c r="G20" s="319"/>
      <c r="H20" s="319"/>
      <c r="I20" s="319"/>
      <c r="J20" s="319"/>
      <c r="K20" s="319"/>
      <c r="L20" s="319"/>
      <c r="M20" s="319"/>
      <c r="N20" s="319"/>
      <c r="O20" s="319"/>
      <c r="P20" s="5"/>
    </row>
    <row r="21" spans="1:16" ht="16.149999999999999" customHeight="1" x14ac:dyDescent="0.2"/>
    <row r="22" spans="1:16" ht="16.149999999999999" customHeight="1" x14ac:dyDescent="0.2">
      <c r="A22" s="32" t="s">
        <v>83</v>
      </c>
    </row>
    <row r="23" spans="1:16" ht="16.149999999999999" customHeight="1" x14ac:dyDescent="0.2">
      <c r="A23" s="32"/>
      <c r="B23" s="34"/>
      <c r="C23" s="32"/>
    </row>
    <row r="24" spans="1:16" ht="16.149999999999999" customHeight="1" x14ac:dyDescent="0.2">
      <c r="A24" s="32"/>
      <c r="B24" s="34"/>
      <c r="C24" s="32"/>
    </row>
    <row r="25" spans="1:16" ht="16.149999999999999" customHeight="1" x14ac:dyDescent="0.2">
      <c r="A25" s="32"/>
      <c r="B25" s="34"/>
      <c r="C25" s="32"/>
    </row>
    <row r="26" spans="1:16" ht="16.149999999999999" customHeight="1" x14ac:dyDescent="0.2">
      <c r="A26" s="32"/>
      <c r="B26" s="34"/>
      <c r="C26" s="32"/>
    </row>
    <row r="27" spans="1:16" ht="16.149999999999999" customHeight="1" x14ac:dyDescent="0.2">
      <c r="A27" s="37" t="s">
        <v>18</v>
      </c>
      <c r="B27" s="34" t="s">
        <v>0</v>
      </c>
      <c r="C27" s="239" t="s">
        <v>126</v>
      </c>
    </row>
    <row r="28" spans="1:16" ht="16.149999999999999" customHeight="1" x14ac:dyDescent="0.2">
      <c r="B28" s="34" t="s">
        <v>58</v>
      </c>
      <c r="C28" s="259" t="s">
        <v>149</v>
      </c>
    </row>
    <row r="29" spans="1:16" ht="16.149999999999999" customHeight="1" x14ac:dyDescent="0.2"/>
    <row r="30" spans="1:16" ht="16.149999999999999" customHeight="1" x14ac:dyDescent="0.2">
      <c r="B30" s="34" t="s">
        <v>86</v>
      </c>
      <c r="C30" s="260" t="s">
        <v>150</v>
      </c>
    </row>
    <row r="31" spans="1:16" ht="16.149999999999999" customHeight="1" x14ac:dyDescent="0.2"/>
    <row r="32" spans="1:16" ht="16.149999999999999" customHeight="1" x14ac:dyDescent="0.2">
      <c r="B32" s="247" t="s">
        <v>78</v>
      </c>
      <c r="C32" s="33" t="s">
        <v>87</v>
      </c>
    </row>
    <row r="33" spans="1:21" ht="16.149999999999999" customHeight="1" x14ac:dyDescent="0.2"/>
    <row r="34" spans="1:21" ht="16.149999999999999" customHeight="1" x14ac:dyDescent="0.2">
      <c r="B34" s="34" t="s">
        <v>82</v>
      </c>
      <c r="C34" s="259" t="s">
        <v>151</v>
      </c>
      <c r="D34" s="130"/>
      <c r="E34" s="130"/>
      <c r="F34" s="130"/>
      <c r="G34" s="130"/>
    </row>
    <row r="35" spans="1:21" ht="16.149999999999999" customHeight="1" x14ac:dyDescent="0.2">
      <c r="B35" s="35"/>
      <c r="C35" s="35"/>
      <c r="D35" s="35"/>
      <c r="E35" s="35"/>
      <c r="F35" s="35"/>
      <c r="G35" s="35"/>
      <c r="H35" s="35"/>
      <c r="I35" s="35"/>
    </row>
    <row r="36" spans="1:21" ht="16.149999999999999" customHeight="1" x14ac:dyDescent="0.2"/>
    <row r="37" spans="1:21" ht="16.149999999999999" customHeight="1" x14ac:dyDescent="0.2">
      <c r="A37" s="238" t="s">
        <v>121</v>
      </c>
    </row>
    <row r="38" spans="1:21" ht="16.149999999999999" customHeight="1" x14ac:dyDescent="0.3">
      <c r="A38" s="130" t="s">
        <v>0</v>
      </c>
      <c r="B38" s="130" t="s">
        <v>22</v>
      </c>
      <c r="C38" s="130" t="s">
        <v>134</v>
      </c>
      <c r="D38" s="135" t="s">
        <v>146</v>
      </c>
      <c r="E38" s="135" t="s">
        <v>145</v>
      </c>
      <c r="F38" s="135" t="s">
        <v>8</v>
      </c>
      <c r="G38" s="135" t="s">
        <v>81</v>
      </c>
      <c r="H38" s="135" t="s">
        <v>84</v>
      </c>
      <c r="I38" s="135" t="s">
        <v>85</v>
      </c>
      <c r="J38" s="135" t="s">
        <v>88</v>
      </c>
      <c r="K38" s="130" t="s">
        <v>78</v>
      </c>
      <c r="L38" s="130" t="s">
        <v>82</v>
      </c>
      <c r="M38" s="130" t="s">
        <v>60</v>
      </c>
      <c r="Q38" s="5" t="s">
        <v>61</v>
      </c>
      <c r="R38" s="155"/>
      <c r="S38" s="159" t="s">
        <v>62</v>
      </c>
    </row>
    <row r="39" spans="1:21" ht="16.149999999999999" customHeight="1" x14ac:dyDescent="0.2">
      <c r="A39" s="5">
        <f>IF('Normal Plots'!$K$37="No",COUNT(_xlfn.ANCHORARRAY('Data Sorting (COD)'!$B$2)),COUNT(_xlfn.ANCHORARRAY('Data Sorting (COD)'!$N$2)))</f>
        <v>0</v>
      </c>
      <c r="B39" s="11">
        <v>0.05</v>
      </c>
      <c r="C39" s="5" t="str">
        <f>IF($A$39&lt;3,"n&lt;3",AVERAGE(_xlfn.ANCHORARRAY($P$40)))</f>
        <v>n&lt;3</v>
      </c>
      <c r="D39" s="5" t="str">
        <f>IF($A$39&lt;3,"n&lt;3",SUM($Q$40:$Q$254))</f>
        <v>n&lt;3</v>
      </c>
      <c r="E39" s="5" t="str">
        <f>IF($A$39&lt;3,"n&lt;3",SUM($S$40:$S$254)^2)</f>
        <v>n&lt;3</v>
      </c>
      <c r="F39" s="10" t="str">
        <f>IF($A$39&lt;3,"n&lt;3",IF($A$39=3,2^-0.5,($H$39/SQRT($J$39)+(0.221157*$K$39)-(0.147981*$K$39^2)-(2.07119*$K$39^3)+(4.434685*$K$39^4)-(2.706056*$K$39^5))))</f>
        <v>n&lt;3</v>
      </c>
      <c r="G39" s="10" t="str">
        <f>IF($A$39&lt;3,"n&lt;3",IF($A$39=3,0,($I$39/SQRT($J$39)+(0.042981*$K$39)-(0.293762*$K$39^2)-(1.752461*$K$39^3)+(5.682633*$K$39^4)-(3.582663*$K$39^5))))</f>
        <v>n&lt;3</v>
      </c>
      <c r="H39" s="10" t="str">
        <f>IF($A$39&lt;3,"n&lt;3",INDEX($T$40:$T$254,MATCH(A39,$O$40:$O$254,0)))</f>
        <v>n&lt;3</v>
      </c>
      <c r="I39" s="10" t="str">
        <f>IF($A$39&lt;3,"n&lt;3",INDEX($T$40:$T$254,MATCH($A$39-1,$O$40:$O$254,0)))</f>
        <v>n&lt;3</v>
      </c>
      <c r="J39" s="10" t="str">
        <f>IF($A$39&lt;3,"n&lt;3",SUMSQ($T$40:$T$254))</f>
        <v>n&lt;3</v>
      </c>
      <c r="K39" s="46" t="str">
        <f>IF($A$39&lt;3,"n&lt;3",1/SQRT($A$39))</f>
        <v>n&lt;3</v>
      </c>
      <c r="L39" s="10" t="str">
        <f>IF($A$39&lt;3,"n&lt;3",($J$39-(2*$H$39^2)-(2*$I$39^2))/(1-(2*$F$39^2)-(2*$G$39^2)))</f>
        <v>n&lt;3</v>
      </c>
      <c r="M39" s="10" t="str">
        <f>IF($A$39&lt;3,"n&lt;3",($E$39)/$D$39)</f>
        <v>n&lt;3</v>
      </c>
      <c r="O39" s="164" t="s">
        <v>7</v>
      </c>
      <c r="P39" s="256" t="s">
        <v>148</v>
      </c>
      <c r="Q39" s="256" t="s">
        <v>143</v>
      </c>
      <c r="R39" s="168" t="s">
        <v>8</v>
      </c>
      <c r="S39" s="171" t="s">
        <v>144</v>
      </c>
      <c r="T39" s="168" t="s">
        <v>84</v>
      </c>
      <c r="U39" s="26"/>
    </row>
    <row r="40" spans="1:21" ht="16.149999999999999" customHeight="1" x14ac:dyDescent="0.2">
      <c r="O40" s="79" t="str">
        <f>IF($A$39&lt;3,"",IF(ISNUMBER($P40),SUBTOTAL(3,$P$40:P40),""))</f>
        <v/>
      </c>
      <c r="P40" s="165" t="str" cm="1">
        <f t="array" ref="P40">IF($A$39&lt;3,"",IF('Normal Plots'!$K$37="No",_xlfn.ANCHORARRAY('Data Sorting (COD)'!$D$2),_xlfn.ANCHORARRAY('Data Sorting (COD)'!$O$2)))</f>
        <v/>
      </c>
      <c r="Q40" s="165" t="str">
        <f>IF($A$39&lt;3,"",IF(ISNUMBER($P40),($P40-$C$39)^2,""))</f>
        <v/>
      </c>
      <c r="R40" s="169" t="str">
        <f>IF($A$39&lt;3,"",IF(ISNUMBER($P40),IF(O40=1,-$F$39,IF(O40=2,-$G$39,IF(O40=$A$39-1,$G$39,IF(O40=$A$39,$F$39,T40/SQRT($L$39))))),""))</f>
        <v/>
      </c>
      <c r="S40" s="167" t="str">
        <f>IF($A$39&lt;3,"",IF(ISNUMBER($P40),$R40*$P40,""))</f>
        <v/>
      </c>
      <c r="T40" s="169" t="str">
        <f>IF($A$39&lt;3,"",IF(ISNUMBER($P40),_xlfn.NORM.S.INV(($O40-0.375)/($A$39+0.25)),""))</f>
        <v/>
      </c>
      <c r="U40" s="42"/>
    </row>
    <row r="41" spans="1:21" ht="16.149999999999999" customHeight="1" x14ac:dyDescent="0.2">
      <c r="A41" s="324" t="s">
        <v>118</v>
      </c>
      <c r="B41" s="325"/>
      <c r="C41" s="325"/>
      <c r="D41" s="325"/>
      <c r="E41" s="325"/>
      <c r="F41" s="325"/>
      <c r="G41" s="325"/>
      <c r="H41" s="325"/>
      <c r="I41" s="325"/>
      <c r="J41" s="325"/>
      <c r="K41" s="325"/>
      <c r="L41" s="326"/>
      <c r="O41" s="27" t="str">
        <f>IF($A$39&lt;3,"",IF(ISNUMBER($P41),SUBTOTAL(3,$P$40:P41),""))</f>
        <v/>
      </c>
      <c r="P41" s="41"/>
      <c r="Q41" s="41" t="str">
        <f>IF($A$39&lt;3,"",IF(ISNUMBER($P41),($P41-$C$39)^2,""))</f>
        <v/>
      </c>
      <c r="R41" s="156" t="str">
        <f>IF($A$39&lt;3,"",IF(ISNUMBER($P41),IF(O41=1,-$F$39,IF(O41=2,-$G$39,IF(O41=$A$39-1,$G$39,IF(O41=$A$39,$F$39,T41/SQRT($L$39))))),""))</f>
        <v/>
      </c>
      <c r="S41" s="154" t="str">
        <f>IF($A$39&lt;3,"",IF(ISNUMBER($P41),$R41*$P41,""))</f>
        <v/>
      </c>
      <c r="T41" s="156" t="str">
        <f t="shared" ref="T41:T104" si="0">IF($A$39&lt;3,"",IF(ISNUMBER($P41),_xlfn.NORM.S.INV(($O41-0.375)/($A$39+0.25)),""))</f>
        <v/>
      </c>
      <c r="U41" s="42"/>
    </row>
    <row r="42" spans="1:21" ht="16.149999999999999" customHeight="1" x14ac:dyDescent="0.2">
      <c r="A42" s="26"/>
      <c r="B42" s="136" t="s">
        <v>59</v>
      </c>
      <c r="C42" s="137" t="s">
        <v>119</v>
      </c>
      <c r="D42" s="42"/>
      <c r="E42" s="42"/>
      <c r="F42" s="42"/>
      <c r="G42" s="42"/>
      <c r="H42" s="327"/>
      <c r="I42" s="328"/>
      <c r="J42" s="328"/>
      <c r="K42" s="329"/>
      <c r="L42" s="138"/>
      <c r="O42" s="27" t="str">
        <f>IF($A$39&lt;3,"",IF(ISNUMBER($P42),SUBTOTAL(3,$P$40:P42),""))</f>
        <v/>
      </c>
      <c r="P42" s="41"/>
      <c r="Q42" s="41" t="str">
        <f>IF($A$39&lt;3,"",IF(ISNUMBER($P42),($P42-$C$39)^2,""))</f>
        <v/>
      </c>
      <c r="R42" s="156" t="str">
        <f>IF($A$39&lt;3,"",IF(ISNUMBER($P42),IF(O42=1,-$F$39,IF(O42=2,-$G$39,IF(O42=$A$39-1,$G$39,IF(O42=$A$39,$F$39,T42/SQRT($L$39))))),""))</f>
        <v/>
      </c>
      <c r="S42" s="154" t="str">
        <f>IF($A$39&lt;3,"",IF(ISNUMBER($P42),$R42*$P42,""))</f>
        <v/>
      </c>
      <c r="T42" s="156" t="str">
        <f t="shared" si="0"/>
        <v/>
      </c>
      <c r="U42" s="42"/>
    </row>
    <row r="43" spans="1:21" ht="16.149999999999999" customHeight="1" x14ac:dyDescent="0.2">
      <c r="A43" s="26"/>
      <c r="B43" s="42"/>
      <c r="C43" s="42"/>
      <c r="D43" s="42"/>
      <c r="E43" s="42"/>
      <c r="F43" s="42"/>
      <c r="G43" s="42"/>
      <c r="H43" s="330"/>
      <c r="I43" s="331"/>
      <c r="J43" s="331"/>
      <c r="K43" s="332"/>
      <c r="L43" s="138"/>
      <c r="O43" s="27" t="str">
        <f>IF($A$39&lt;3,"",IF(ISNUMBER($P43),SUBTOTAL(3,$P$40:P43),""))</f>
        <v/>
      </c>
      <c r="P43" s="41"/>
      <c r="Q43" s="41" t="str">
        <f t="shared" ref="Q43:Q104" si="1">IF($A$39&lt;3,"",IF(ISNUMBER($P43),($P43-$C$39)^2,""))</f>
        <v/>
      </c>
      <c r="R43" s="156" t="str">
        <f t="shared" ref="R43:R104" si="2">IF($A$39&lt;3,"",IF(ISNUMBER($P43),IF(O43=1,-$F$39,IF(O43=2,-$G$39,IF(O43=$A$39-1,$G$39,IF(O43=$A$39,$F$39,T43/SQRT($L$39))))),""))</f>
        <v/>
      </c>
      <c r="S43" s="154" t="str">
        <f t="shared" ref="S43:S104" si="3">IF($A$39&lt;3,"",IF(ISNUMBER($P43),$R43*$P43,""))</f>
        <v/>
      </c>
      <c r="T43" s="156" t="str">
        <f t="shared" si="0"/>
        <v/>
      </c>
      <c r="U43" s="42"/>
    </row>
    <row r="44" spans="1:21" ht="16.149999999999999" customHeight="1" x14ac:dyDescent="0.2">
      <c r="A44" s="26"/>
      <c r="B44" s="42"/>
      <c r="C44" s="42"/>
      <c r="D44" s="42"/>
      <c r="E44" s="42"/>
      <c r="F44" s="42"/>
      <c r="G44" s="42"/>
      <c r="H44" s="42"/>
      <c r="I44" s="42"/>
      <c r="J44" s="42"/>
      <c r="K44" s="42"/>
      <c r="L44" s="138"/>
      <c r="O44" s="27" t="str">
        <f>IF($A$39&lt;3,"",IF(ISNUMBER($P44),SUBTOTAL(3,$P$40:P44),""))</f>
        <v/>
      </c>
      <c r="P44" s="41"/>
      <c r="Q44" s="41" t="str">
        <f t="shared" si="1"/>
        <v/>
      </c>
      <c r="R44" s="156" t="str">
        <f t="shared" si="2"/>
        <v/>
      </c>
      <c r="S44" s="154" t="str">
        <f t="shared" si="3"/>
        <v/>
      </c>
      <c r="T44" s="156" t="str">
        <f t="shared" si="0"/>
        <v/>
      </c>
      <c r="U44" s="42"/>
    </row>
    <row r="45" spans="1:21" ht="16.149999999999999" customHeight="1" x14ac:dyDescent="0.2">
      <c r="A45" s="26"/>
      <c r="B45" s="42"/>
      <c r="C45" s="42"/>
      <c r="D45" s="42"/>
      <c r="E45" s="42"/>
      <c r="F45" s="255" t="s">
        <v>59</v>
      </c>
      <c r="G45" s="317" t="s">
        <v>65</v>
      </c>
      <c r="H45" s="317"/>
      <c r="I45" s="42"/>
      <c r="J45" s="42"/>
      <c r="K45" s="42"/>
      <c r="L45" s="138"/>
      <c r="O45" s="27" t="str">
        <f>IF($A$39&lt;3,"",IF(ISNUMBER($P45),SUBTOTAL(3,$P$40:P45),""))</f>
        <v/>
      </c>
      <c r="P45" s="41"/>
      <c r="Q45" s="41" t="str">
        <f t="shared" si="1"/>
        <v/>
      </c>
      <c r="R45" s="156" t="str">
        <f t="shared" si="2"/>
        <v/>
      </c>
      <c r="S45" s="154" t="str">
        <f t="shared" si="3"/>
        <v/>
      </c>
      <c r="T45" s="156" t="str">
        <f t="shared" si="0"/>
        <v/>
      </c>
      <c r="U45" s="42"/>
    </row>
    <row r="46" spans="1:21" ht="16.149999999999999" customHeight="1" x14ac:dyDescent="0.2">
      <c r="A46" s="133"/>
      <c r="B46" s="131"/>
      <c r="C46" s="131"/>
      <c r="D46" s="131"/>
      <c r="E46" s="131"/>
      <c r="F46" s="139" t="str">
        <f>IF(OR($A$39&lt;3,$A$39&gt;3),"n≠3",(6/PI())*(ASIN(SQRT($M$39))-ASIN(SQRT(0.75))))</f>
        <v>n≠3</v>
      </c>
      <c r="G46" s="323" t="str">
        <f>IF(OR($A$39&lt;3,$A$39&gt;3),"n≠3",IF($F$46&gt;$B$39,"YES","NO"))</f>
        <v>n≠3</v>
      </c>
      <c r="H46" s="323"/>
      <c r="I46" s="131"/>
      <c r="J46" s="131"/>
      <c r="K46" s="131"/>
      <c r="L46" s="134"/>
      <c r="O46" s="27" t="str">
        <f>IF($A$39&lt;3,"",IF(ISNUMBER($P46),SUBTOTAL(3,$P$40:P46),""))</f>
        <v/>
      </c>
      <c r="P46" s="41"/>
      <c r="Q46" s="41" t="str">
        <f t="shared" si="1"/>
        <v/>
      </c>
      <c r="R46" s="156" t="str">
        <f t="shared" si="2"/>
        <v/>
      </c>
      <c r="S46" s="154" t="str">
        <f t="shared" si="3"/>
        <v/>
      </c>
      <c r="T46" s="156" t="str">
        <f t="shared" si="0"/>
        <v/>
      </c>
      <c r="U46" s="42"/>
    </row>
    <row r="47" spans="1:21" ht="16.149999999999999" customHeight="1" x14ac:dyDescent="0.2">
      <c r="O47" s="27" t="str">
        <f>IF($A$39&lt;3,"",IF(ISNUMBER($P47),SUBTOTAL(3,$P$40:P47),""))</f>
        <v/>
      </c>
      <c r="P47" s="41"/>
      <c r="Q47" s="41" t="str">
        <f t="shared" si="1"/>
        <v/>
      </c>
      <c r="R47" s="156" t="str">
        <f t="shared" si="2"/>
        <v/>
      </c>
      <c r="S47" s="154" t="str">
        <f t="shared" si="3"/>
        <v/>
      </c>
      <c r="T47" s="156" t="str">
        <f t="shared" si="0"/>
        <v/>
      </c>
      <c r="U47" s="42"/>
    </row>
    <row r="48" spans="1:21" ht="16.149999999999999" customHeight="1" x14ac:dyDescent="0.2">
      <c r="A48" s="324" t="s">
        <v>79</v>
      </c>
      <c r="B48" s="325"/>
      <c r="C48" s="325"/>
      <c r="D48" s="325"/>
      <c r="E48" s="325"/>
      <c r="F48" s="325"/>
      <c r="G48" s="325"/>
      <c r="H48" s="325"/>
      <c r="I48" s="325"/>
      <c r="J48" s="325"/>
      <c r="K48" s="325"/>
      <c r="L48" s="326"/>
      <c r="O48" s="27" t="str">
        <f>IF($A$39&lt;3,"",IF(ISNUMBER($P48),SUBTOTAL(3,$P$40:P48),""))</f>
        <v/>
      </c>
      <c r="P48" s="41"/>
      <c r="Q48" s="41" t="str">
        <f t="shared" si="1"/>
        <v/>
      </c>
      <c r="R48" s="156" t="str">
        <f t="shared" si="2"/>
        <v/>
      </c>
      <c r="S48" s="154" t="str">
        <f t="shared" si="3"/>
        <v/>
      </c>
      <c r="T48" s="156" t="str">
        <f t="shared" si="0"/>
        <v/>
      </c>
      <c r="U48" s="42"/>
    </row>
    <row r="49" spans="1:21" ht="16.149999999999999" customHeight="1" x14ac:dyDescent="0.2">
      <c r="A49" s="26"/>
      <c r="B49" s="140" t="s">
        <v>90</v>
      </c>
      <c r="C49" s="141" t="s">
        <v>93</v>
      </c>
      <c r="D49" s="42"/>
      <c r="E49" s="42"/>
      <c r="F49" s="42"/>
      <c r="G49" s="42"/>
      <c r="H49" s="42"/>
      <c r="I49" s="42"/>
      <c r="J49" s="42"/>
      <c r="K49" s="42"/>
      <c r="L49" s="138"/>
      <c r="O49" s="27" t="str">
        <f>IF($A$39&lt;3,"",IF(ISNUMBER($P49),SUBTOTAL(3,$P$40:P49),""))</f>
        <v/>
      </c>
      <c r="P49" s="41"/>
      <c r="Q49" s="41" t="str">
        <f t="shared" si="1"/>
        <v/>
      </c>
      <c r="R49" s="156" t="str">
        <f t="shared" si="2"/>
        <v/>
      </c>
      <c r="S49" s="154" t="str">
        <f t="shared" si="3"/>
        <v/>
      </c>
      <c r="T49" s="156" t="str">
        <f t="shared" si="0"/>
        <v/>
      </c>
      <c r="U49" s="42"/>
    </row>
    <row r="50" spans="1:21" ht="16.149999999999999" customHeight="1" x14ac:dyDescent="0.2">
      <c r="A50" s="26"/>
      <c r="B50" s="140" t="s">
        <v>74</v>
      </c>
      <c r="C50" s="141" t="s">
        <v>89</v>
      </c>
      <c r="D50" s="142"/>
      <c r="E50" s="42"/>
      <c r="F50" s="47"/>
      <c r="G50" s="50"/>
      <c r="H50" s="42"/>
      <c r="I50" s="42"/>
      <c r="J50" s="142"/>
      <c r="K50" s="42"/>
      <c r="L50" s="138"/>
      <c r="O50" s="27" t="str">
        <f>IF($A$39&lt;3,"",IF(ISNUMBER($P50),SUBTOTAL(3,$P$40:P50),""))</f>
        <v/>
      </c>
      <c r="P50" s="41"/>
      <c r="Q50" s="41" t="str">
        <f t="shared" si="1"/>
        <v/>
      </c>
      <c r="R50" s="156" t="str">
        <f t="shared" si="2"/>
        <v/>
      </c>
      <c r="S50" s="154" t="str">
        <f t="shared" si="3"/>
        <v/>
      </c>
      <c r="T50" s="156" t="str">
        <f t="shared" si="0"/>
        <v/>
      </c>
      <c r="U50" s="42"/>
    </row>
    <row r="51" spans="1:21" ht="16.149999999999999" customHeight="1" x14ac:dyDescent="0.2">
      <c r="A51" s="254"/>
      <c r="B51" s="140" t="s">
        <v>75</v>
      </c>
      <c r="C51" s="143" t="s">
        <v>92</v>
      </c>
      <c r="D51" s="42"/>
      <c r="E51" s="42"/>
      <c r="F51" s="42"/>
      <c r="G51" s="47"/>
      <c r="H51" s="42"/>
      <c r="I51" s="47"/>
      <c r="J51" s="142"/>
      <c r="K51" s="42"/>
      <c r="L51" s="138"/>
      <c r="O51" s="27" t="str">
        <f>IF($A$39&lt;3,"",IF(ISNUMBER($P51),SUBTOTAL(3,$P$40:P51),""))</f>
        <v/>
      </c>
      <c r="P51" s="41"/>
      <c r="Q51" s="41" t="str">
        <f t="shared" si="1"/>
        <v/>
      </c>
      <c r="R51" s="156" t="str">
        <f t="shared" si="2"/>
        <v/>
      </c>
      <c r="S51" s="154" t="str">
        <f t="shared" si="3"/>
        <v/>
      </c>
      <c r="T51" s="156" t="str">
        <f t="shared" si="0"/>
        <v/>
      </c>
      <c r="U51" s="42"/>
    </row>
    <row r="52" spans="1:21" ht="16.149999999999999" customHeight="1" x14ac:dyDescent="0.2">
      <c r="A52" s="29"/>
      <c r="B52" s="140" t="s">
        <v>76</v>
      </c>
      <c r="C52" s="143" t="s">
        <v>91</v>
      </c>
      <c r="D52" s="42"/>
      <c r="E52" s="42"/>
      <c r="F52" s="42"/>
      <c r="G52" s="42"/>
      <c r="H52" s="42"/>
      <c r="I52" s="42"/>
      <c r="J52" s="42"/>
      <c r="K52" s="42"/>
      <c r="L52" s="138"/>
      <c r="O52" s="27" t="str">
        <f>IF($A$39&lt;3,"",IF(ISNUMBER($P52),SUBTOTAL(3,$P$40:P52),""))</f>
        <v/>
      </c>
      <c r="P52" s="41"/>
      <c r="Q52" s="41" t="str">
        <f t="shared" si="1"/>
        <v/>
      </c>
      <c r="R52" s="156" t="str">
        <f t="shared" si="2"/>
        <v/>
      </c>
      <c r="S52" s="154" t="str">
        <f t="shared" si="3"/>
        <v/>
      </c>
      <c r="T52" s="156" t="str">
        <f t="shared" si="0"/>
        <v/>
      </c>
      <c r="U52" s="42"/>
    </row>
    <row r="53" spans="1:21" ht="16.149999999999999" customHeight="1" x14ac:dyDescent="0.2">
      <c r="A53" s="26"/>
      <c r="B53" s="140" t="s">
        <v>77</v>
      </c>
      <c r="C53" s="143" t="s">
        <v>94</v>
      </c>
      <c r="D53" s="42"/>
      <c r="E53" s="42"/>
      <c r="F53" s="42"/>
      <c r="G53" s="42"/>
      <c r="H53" s="42"/>
      <c r="I53" s="42"/>
      <c r="J53" s="42"/>
      <c r="K53" s="42"/>
      <c r="L53" s="138"/>
      <c r="O53" s="27" t="str">
        <f>IF($A$39&lt;3,"",IF(ISNUMBER($P53),SUBTOTAL(3,$P$40:P53),""))</f>
        <v/>
      </c>
      <c r="P53" s="41"/>
      <c r="Q53" s="41" t="str">
        <f t="shared" si="1"/>
        <v/>
      </c>
      <c r="R53" s="156" t="str">
        <f t="shared" si="2"/>
        <v/>
      </c>
      <c r="S53" s="154" t="str">
        <f t="shared" si="3"/>
        <v/>
      </c>
      <c r="T53" s="156" t="str">
        <f t="shared" si="0"/>
        <v/>
      </c>
      <c r="U53" s="42"/>
    </row>
    <row r="54" spans="1:21" ht="16.149999999999999" customHeight="1" x14ac:dyDescent="0.2">
      <c r="A54" s="26"/>
      <c r="B54" s="42"/>
      <c r="C54" s="42"/>
      <c r="D54" s="42"/>
      <c r="E54" s="42"/>
      <c r="F54" s="42"/>
      <c r="G54" s="42"/>
      <c r="H54" s="42"/>
      <c r="I54" s="42"/>
      <c r="J54" s="42"/>
      <c r="K54" s="42"/>
      <c r="L54" s="138"/>
      <c r="O54" s="27" t="str">
        <f>IF($A$39&lt;3,"",IF(ISNUMBER($P54),SUBTOTAL(3,$P$40:P54),""))</f>
        <v/>
      </c>
      <c r="P54" s="41"/>
      <c r="Q54" s="41" t="str">
        <f t="shared" si="1"/>
        <v/>
      </c>
      <c r="R54" s="156" t="str">
        <f t="shared" si="2"/>
        <v/>
      </c>
      <c r="S54" s="154" t="str">
        <f t="shared" si="3"/>
        <v/>
      </c>
      <c r="T54" s="156" t="str">
        <f t="shared" si="0"/>
        <v/>
      </c>
      <c r="U54" s="42"/>
    </row>
    <row r="55" spans="1:21" ht="16.149999999999999" customHeight="1" x14ac:dyDescent="0.2">
      <c r="A55" s="26"/>
      <c r="B55" s="140" t="s">
        <v>59</v>
      </c>
      <c r="C55" s="144" t="s">
        <v>95</v>
      </c>
      <c r="D55" s="42"/>
      <c r="E55" s="42"/>
      <c r="F55" s="42"/>
      <c r="G55" s="42"/>
      <c r="H55" s="312"/>
      <c r="I55" s="337"/>
      <c r="J55" s="313"/>
      <c r="K55" s="145"/>
      <c r="L55" s="146"/>
      <c r="O55" s="27" t="str">
        <f>IF($A$39&lt;3,"",IF(ISNUMBER($P55),SUBTOTAL(3,$P$40:P55),""))</f>
        <v/>
      </c>
      <c r="P55" s="41"/>
      <c r="Q55" s="41" t="str">
        <f t="shared" si="1"/>
        <v/>
      </c>
      <c r="R55" s="156" t="str">
        <f t="shared" si="2"/>
        <v/>
      </c>
      <c r="S55" s="154" t="str">
        <f t="shared" si="3"/>
        <v/>
      </c>
      <c r="T55" s="156" t="str">
        <f t="shared" si="0"/>
        <v/>
      </c>
      <c r="U55" s="42"/>
    </row>
    <row r="56" spans="1:21" ht="16.149999999999999" customHeight="1" x14ac:dyDescent="0.2">
      <c r="A56" s="26"/>
      <c r="B56" s="42"/>
      <c r="C56" s="42"/>
      <c r="D56" s="42"/>
      <c r="E56" s="42"/>
      <c r="F56" s="42"/>
      <c r="G56" s="42"/>
      <c r="H56" s="42"/>
      <c r="I56" s="42"/>
      <c r="J56" s="42"/>
      <c r="K56" s="42"/>
      <c r="L56" s="147"/>
      <c r="O56" s="27" t="str">
        <f>IF($A$39&lt;3,"",IF(ISNUMBER($P56),SUBTOTAL(3,$P$40:P56),""))</f>
        <v/>
      </c>
      <c r="P56" s="41"/>
      <c r="Q56" s="41" t="str">
        <f t="shared" si="1"/>
        <v/>
      </c>
      <c r="R56" s="156" t="str">
        <f t="shared" si="2"/>
        <v/>
      </c>
      <c r="S56" s="154" t="str">
        <f t="shared" si="3"/>
        <v/>
      </c>
      <c r="T56" s="156" t="str">
        <f t="shared" si="0"/>
        <v/>
      </c>
      <c r="U56" s="42"/>
    </row>
    <row r="57" spans="1:21" ht="16.149999999999999" customHeight="1" x14ac:dyDescent="0.2">
      <c r="A57" s="254" t="s">
        <v>90</v>
      </c>
      <c r="B57" s="255" t="s">
        <v>74</v>
      </c>
      <c r="C57" s="255" t="s">
        <v>75</v>
      </c>
      <c r="D57" s="255" t="s">
        <v>76</v>
      </c>
      <c r="E57" s="255" t="s">
        <v>77</v>
      </c>
      <c r="F57" s="255" t="s">
        <v>59</v>
      </c>
      <c r="G57" s="317" t="s">
        <v>65</v>
      </c>
      <c r="H57" s="317"/>
      <c r="I57" s="42"/>
      <c r="J57" s="42"/>
      <c r="K57" s="42"/>
      <c r="L57" s="138"/>
      <c r="O57" s="27" t="str">
        <f>IF($A$39&lt;3,"",IF(ISNUMBER($P57),SUBTOTAL(3,$P$40:P57),""))</f>
        <v/>
      </c>
      <c r="P57" s="41"/>
      <c r="Q57" s="41" t="str">
        <f t="shared" si="1"/>
        <v/>
      </c>
      <c r="R57" s="156" t="str">
        <f t="shared" si="2"/>
        <v/>
      </c>
      <c r="S57" s="154" t="str">
        <f t="shared" si="3"/>
        <v/>
      </c>
      <c r="T57" s="156" t="str">
        <f t="shared" si="0"/>
        <v/>
      </c>
      <c r="U57" s="42"/>
    </row>
    <row r="58" spans="1:21" ht="16.149999999999999" customHeight="1" x14ac:dyDescent="0.2">
      <c r="A58" s="148" t="str">
        <f>IF($A$39&lt;4,"n&lt;4",IF($A$39&gt;11,"n&gt;11",-2.273+(0.459*$A$39)))</f>
        <v>n&lt;4</v>
      </c>
      <c r="B58" s="82" t="str">
        <f>IF($A$39&lt;4,"n&lt;4",IF($A$39&gt;11,"n&gt;11",-LN($A$58-LN(1-$M$39))))</f>
        <v>n&lt;4</v>
      </c>
      <c r="C58" s="139" t="str">
        <f>IF($A$39&lt;4,"n&lt;4",IF($A$39&gt;11,"n&gt;11",0.544-(0.39978*$A$39)+(0.025054*$A$39^2)-(0.0006714*$A$39^3)))</f>
        <v>n&lt;4</v>
      </c>
      <c r="D58" s="82" t="str">
        <f>IF($A$39&lt;4,"n&lt;4",IF($A$39&gt;11,"n&gt;11",EXP(1.3822-(0.77857*$A$39)+(0.062767*$A$39^2)-(0.0020322*$A$39^3))))</f>
        <v>n&lt;4</v>
      </c>
      <c r="E58" s="149" t="str">
        <f>IF($A$39&lt;4,"n&lt;4",IF($A$39&gt;11,"n&gt;11",($B$58-$C$58)/$D$58))</f>
        <v>n&lt;4</v>
      </c>
      <c r="F58" s="82" t="str">
        <f>IF($A$39&lt;4,"n&lt;4",IF($A$39&gt;11,"n&gt;11",1-_xlfn.NORM.S.DIST($E$58,TRUE)))</f>
        <v>n&lt;4</v>
      </c>
      <c r="G58" s="323" t="str">
        <f>IF($A$39&lt;4,"n&lt;4",IF($A$39&gt;11,"n&gt;11",IF($F$58&gt;$B$39,"YES","NO")))</f>
        <v>n&lt;4</v>
      </c>
      <c r="H58" s="323"/>
      <c r="I58" s="131"/>
      <c r="J58" s="131"/>
      <c r="K58" s="131"/>
      <c r="L58" s="134"/>
      <c r="O58" s="27" t="str">
        <f>IF($A$39&lt;3,"",IF(ISNUMBER($P58),SUBTOTAL(3,$P$40:P58),""))</f>
        <v/>
      </c>
      <c r="P58" s="41"/>
      <c r="Q58" s="41" t="str">
        <f t="shared" si="1"/>
        <v/>
      </c>
      <c r="R58" s="156" t="str">
        <f t="shared" si="2"/>
        <v/>
      </c>
      <c r="S58" s="154" t="str">
        <f t="shared" si="3"/>
        <v/>
      </c>
      <c r="T58" s="156" t="str">
        <f t="shared" si="0"/>
        <v/>
      </c>
      <c r="U58" s="42"/>
    </row>
    <row r="59" spans="1:21" ht="16.149999999999999" customHeight="1" x14ac:dyDescent="0.2">
      <c r="O59" s="27" t="str">
        <f>IF($A$39&lt;3,"",IF(ISNUMBER($P59),SUBTOTAL(3,$P$40:P59),""))</f>
        <v/>
      </c>
      <c r="P59" s="41"/>
      <c r="Q59" s="41" t="str">
        <f t="shared" si="1"/>
        <v/>
      </c>
      <c r="R59" s="156" t="str">
        <f t="shared" si="2"/>
        <v/>
      </c>
      <c r="S59" s="154" t="str">
        <f t="shared" si="3"/>
        <v/>
      </c>
      <c r="T59" s="156" t="str">
        <f t="shared" si="0"/>
        <v/>
      </c>
      <c r="U59" s="42"/>
    </row>
    <row r="60" spans="1:21" ht="16.149999999999999" customHeight="1" x14ac:dyDescent="0.2">
      <c r="A60" s="324" t="s">
        <v>80</v>
      </c>
      <c r="B60" s="325"/>
      <c r="C60" s="325"/>
      <c r="D60" s="325"/>
      <c r="E60" s="325"/>
      <c r="F60" s="325"/>
      <c r="G60" s="325"/>
      <c r="H60" s="325"/>
      <c r="I60" s="325"/>
      <c r="J60" s="325"/>
      <c r="K60" s="325"/>
      <c r="L60" s="326"/>
      <c r="O60" s="27" t="str">
        <f>IF($A$39&lt;3,"",IF(ISNUMBER($P60),SUBTOTAL(3,$P$40:P60),""))</f>
        <v/>
      </c>
      <c r="P60" s="41"/>
      <c r="Q60" s="41" t="str">
        <f t="shared" si="1"/>
        <v/>
      </c>
      <c r="R60" s="156" t="str">
        <f t="shared" si="2"/>
        <v/>
      </c>
      <c r="S60" s="154" t="str">
        <f t="shared" si="3"/>
        <v/>
      </c>
      <c r="T60" s="156" t="str">
        <f t="shared" si="0"/>
        <v/>
      </c>
      <c r="U60" s="42"/>
    </row>
    <row r="61" spans="1:21" ht="16.149999999999999" customHeight="1" x14ac:dyDescent="0.2">
      <c r="A61" s="26"/>
      <c r="B61" s="140" t="s">
        <v>78</v>
      </c>
      <c r="C61" s="141" t="s">
        <v>93</v>
      </c>
      <c r="D61" s="42"/>
      <c r="E61" s="42"/>
      <c r="F61" s="42"/>
      <c r="G61" s="42"/>
      <c r="H61" s="42"/>
      <c r="I61" s="42"/>
      <c r="J61" s="42"/>
      <c r="K61" s="42"/>
      <c r="L61" s="138"/>
      <c r="O61" s="27" t="str">
        <f>IF($A$39&lt;3,"",IF(ISNUMBER($P61),SUBTOTAL(3,$P$40:P61),""))</f>
        <v/>
      </c>
      <c r="P61" s="41"/>
      <c r="Q61" s="41" t="str">
        <f t="shared" si="1"/>
        <v/>
      </c>
      <c r="R61" s="156" t="str">
        <f t="shared" si="2"/>
        <v/>
      </c>
      <c r="S61" s="154" t="str">
        <f t="shared" si="3"/>
        <v/>
      </c>
      <c r="T61" s="156" t="str">
        <f t="shared" si="0"/>
        <v/>
      </c>
      <c r="U61" s="42"/>
    </row>
    <row r="62" spans="1:21" ht="16.149999999999999" customHeight="1" x14ac:dyDescent="0.2">
      <c r="A62" s="26"/>
      <c r="B62" s="140" t="s">
        <v>74</v>
      </c>
      <c r="C62" s="141" t="s">
        <v>89</v>
      </c>
      <c r="D62" s="142"/>
      <c r="E62" s="42"/>
      <c r="F62" s="47"/>
      <c r="G62" s="50"/>
      <c r="H62" s="42"/>
      <c r="I62" s="42"/>
      <c r="J62" s="142"/>
      <c r="K62" s="42"/>
      <c r="L62" s="138"/>
      <c r="O62" s="27" t="str">
        <f>IF($A$39&lt;3,"",IF(ISNUMBER($P62),SUBTOTAL(3,$P$40:P62),""))</f>
        <v/>
      </c>
      <c r="P62" s="41"/>
      <c r="Q62" s="41" t="str">
        <f t="shared" si="1"/>
        <v/>
      </c>
      <c r="R62" s="156" t="str">
        <f t="shared" si="2"/>
        <v/>
      </c>
      <c r="S62" s="154" t="str">
        <f t="shared" si="3"/>
        <v/>
      </c>
      <c r="T62" s="156" t="str">
        <f t="shared" si="0"/>
        <v/>
      </c>
      <c r="U62" s="42"/>
    </row>
    <row r="63" spans="1:21" ht="16.149999999999999" customHeight="1" x14ac:dyDescent="0.2">
      <c r="A63" s="254"/>
      <c r="B63" s="140" t="s">
        <v>75</v>
      </c>
      <c r="C63" s="143" t="s">
        <v>92</v>
      </c>
      <c r="D63" s="42"/>
      <c r="E63" s="42"/>
      <c r="F63" s="42"/>
      <c r="G63" s="47"/>
      <c r="H63" s="42"/>
      <c r="I63" s="47"/>
      <c r="J63" s="142"/>
      <c r="K63" s="42"/>
      <c r="L63" s="138"/>
      <c r="O63" s="27" t="str">
        <f>IF($A$39&lt;3,"",IF(ISNUMBER($P63),SUBTOTAL(3,$P$40:P63),""))</f>
        <v/>
      </c>
      <c r="P63" s="41"/>
      <c r="Q63" s="41" t="str">
        <f t="shared" si="1"/>
        <v/>
      </c>
      <c r="R63" s="156" t="str">
        <f t="shared" si="2"/>
        <v/>
      </c>
      <c r="S63" s="154" t="str">
        <f t="shared" si="3"/>
        <v/>
      </c>
      <c r="T63" s="156" t="str">
        <f t="shared" si="0"/>
        <v/>
      </c>
      <c r="U63" s="42"/>
    </row>
    <row r="64" spans="1:21" ht="16.149999999999999" customHeight="1" x14ac:dyDescent="0.2">
      <c r="A64" s="29"/>
      <c r="B64" s="140" t="s">
        <v>76</v>
      </c>
      <c r="C64" s="143" t="s">
        <v>91</v>
      </c>
      <c r="D64" s="42"/>
      <c r="E64" s="42"/>
      <c r="F64" s="42"/>
      <c r="G64" s="42"/>
      <c r="H64" s="42"/>
      <c r="I64" s="42"/>
      <c r="J64" s="42"/>
      <c r="K64" s="42"/>
      <c r="L64" s="138"/>
      <c r="O64" s="27" t="str">
        <f>IF($A$39&lt;3,"",IF(ISNUMBER($P64),SUBTOTAL(3,$P$40:P64),""))</f>
        <v/>
      </c>
      <c r="P64" s="41"/>
      <c r="Q64" s="41" t="str">
        <f t="shared" si="1"/>
        <v/>
      </c>
      <c r="R64" s="156" t="str">
        <f t="shared" si="2"/>
        <v/>
      </c>
      <c r="S64" s="154" t="str">
        <f t="shared" si="3"/>
        <v/>
      </c>
      <c r="T64" s="156" t="str">
        <f t="shared" si="0"/>
        <v/>
      </c>
      <c r="U64" s="42"/>
    </row>
    <row r="65" spans="1:21" ht="16.149999999999999" customHeight="1" x14ac:dyDescent="0.2">
      <c r="A65" s="26"/>
      <c r="B65" s="140" t="s">
        <v>77</v>
      </c>
      <c r="C65" s="143" t="s">
        <v>94</v>
      </c>
      <c r="D65" s="42"/>
      <c r="E65" s="42"/>
      <c r="F65" s="42"/>
      <c r="G65" s="42"/>
      <c r="H65" s="42"/>
      <c r="I65" s="42"/>
      <c r="J65" s="42"/>
      <c r="K65" s="42"/>
      <c r="L65" s="138"/>
      <c r="O65" s="27" t="str">
        <f>IF($A$39&lt;3,"",IF(ISNUMBER($P65),SUBTOTAL(3,$P$40:P65),""))</f>
        <v/>
      </c>
      <c r="P65" s="41"/>
      <c r="Q65" s="41" t="str">
        <f t="shared" si="1"/>
        <v/>
      </c>
      <c r="R65" s="156" t="str">
        <f t="shared" si="2"/>
        <v/>
      </c>
      <c r="S65" s="154" t="str">
        <f t="shared" si="3"/>
        <v/>
      </c>
      <c r="T65" s="156" t="str">
        <f t="shared" si="0"/>
        <v/>
      </c>
      <c r="U65" s="42"/>
    </row>
    <row r="66" spans="1:21" ht="16.149999999999999" customHeight="1" x14ac:dyDescent="0.2">
      <c r="A66" s="26"/>
      <c r="B66" s="42"/>
      <c r="C66" s="42"/>
      <c r="D66" s="42"/>
      <c r="E66" s="42"/>
      <c r="F66" s="42"/>
      <c r="G66" s="42"/>
      <c r="H66" s="42"/>
      <c r="I66" s="42"/>
      <c r="J66" s="42"/>
      <c r="K66" s="42"/>
      <c r="L66" s="138"/>
      <c r="O66" s="27" t="str">
        <f>IF($A$39&lt;3,"",IF(ISNUMBER($P66),SUBTOTAL(3,$P$40:P66),""))</f>
        <v/>
      </c>
      <c r="P66" s="41"/>
      <c r="Q66" s="41" t="str">
        <f t="shared" si="1"/>
        <v/>
      </c>
      <c r="R66" s="156" t="str">
        <f t="shared" si="2"/>
        <v/>
      </c>
      <c r="S66" s="154" t="str">
        <f t="shared" si="3"/>
        <v/>
      </c>
      <c r="T66" s="156" t="str">
        <f t="shared" si="0"/>
        <v/>
      </c>
      <c r="U66" s="42"/>
    </row>
    <row r="67" spans="1:21" ht="16.149999999999999" customHeight="1" x14ac:dyDescent="0.2">
      <c r="A67" s="26"/>
      <c r="B67" s="140" t="s">
        <v>59</v>
      </c>
      <c r="C67" s="144" t="s">
        <v>95</v>
      </c>
      <c r="D67" s="42"/>
      <c r="E67" s="42"/>
      <c r="F67" s="42"/>
      <c r="G67" s="42"/>
      <c r="H67" s="305"/>
      <c r="I67" s="336"/>
      <c r="J67" s="306"/>
      <c r="K67" s="42"/>
      <c r="L67" s="138"/>
      <c r="O67" s="27" t="str">
        <f>IF($A$39&lt;3,"",IF(ISNUMBER($P67),SUBTOTAL(3,$P$40:P67),""))</f>
        <v/>
      </c>
      <c r="P67" s="41"/>
      <c r="Q67" s="41" t="str">
        <f t="shared" si="1"/>
        <v/>
      </c>
      <c r="R67" s="156" t="str">
        <f t="shared" si="2"/>
        <v/>
      </c>
      <c r="S67" s="154" t="str">
        <f t="shared" si="3"/>
        <v/>
      </c>
      <c r="T67" s="156" t="str">
        <f t="shared" si="0"/>
        <v/>
      </c>
      <c r="U67" s="42"/>
    </row>
    <row r="68" spans="1:21" ht="16.149999999999999" customHeight="1" x14ac:dyDescent="0.2">
      <c r="A68" s="26"/>
      <c r="B68" s="42"/>
      <c r="C68" s="42"/>
      <c r="D68" s="42"/>
      <c r="E68" s="42"/>
      <c r="F68" s="42"/>
      <c r="G68" s="42"/>
      <c r="H68" s="42"/>
      <c r="I68" s="42"/>
      <c r="J68" s="42"/>
      <c r="K68" s="42"/>
      <c r="L68" s="138"/>
      <c r="O68" s="27" t="str">
        <f>IF($A$39&lt;3,"",IF(ISNUMBER($P68),SUBTOTAL(3,$P$40:P68),""))</f>
        <v/>
      </c>
      <c r="P68" s="41"/>
      <c r="Q68" s="41" t="str">
        <f t="shared" si="1"/>
        <v/>
      </c>
      <c r="R68" s="156" t="str">
        <f t="shared" si="2"/>
        <v/>
      </c>
      <c r="S68" s="154" t="str">
        <f t="shared" si="3"/>
        <v/>
      </c>
      <c r="T68" s="156" t="str">
        <f t="shared" si="0"/>
        <v/>
      </c>
      <c r="U68" s="42"/>
    </row>
    <row r="69" spans="1:21" ht="16.149999999999999" customHeight="1" x14ac:dyDescent="0.2">
      <c r="A69" s="254" t="s">
        <v>78</v>
      </c>
      <c r="B69" s="255" t="s">
        <v>75</v>
      </c>
      <c r="C69" s="255" t="s">
        <v>76</v>
      </c>
      <c r="D69" s="255" t="s">
        <v>74</v>
      </c>
      <c r="E69" s="255" t="s">
        <v>77</v>
      </c>
      <c r="F69" s="255" t="s">
        <v>59</v>
      </c>
      <c r="G69" s="317" t="s">
        <v>65</v>
      </c>
      <c r="H69" s="317"/>
      <c r="I69" s="42"/>
      <c r="J69" s="42"/>
      <c r="K69" s="42"/>
      <c r="L69" s="138"/>
      <c r="O69" s="27" t="str">
        <f>IF($A$39&lt;3,"",IF(ISNUMBER($P69),SUBTOTAL(3,$P$40:P69),""))</f>
        <v/>
      </c>
      <c r="P69" s="41"/>
      <c r="Q69" s="41" t="str">
        <f t="shared" si="1"/>
        <v/>
      </c>
      <c r="R69" s="156" t="str">
        <f t="shared" si="2"/>
        <v/>
      </c>
      <c r="S69" s="154" t="str">
        <f t="shared" si="3"/>
        <v/>
      </c>
      <c r="T69" s="156" t="str">
        <f t="shared" si="0"/>
        <v/>
      </c>
      <c r="U69" s="42"/>
    </row>
    <row r="70" spans="1:21" ht="16.149999999999999" customHeight="1" x14ac:dyDescent="0.2">
      <c r="A70" s="148" t="str">
        <f>IF($A$39&lt;12,"n&lt;12",LN($A$39))</f>
        <v>n&lt;12</v>
      </c>
      <c r="B70" s="82" t="str">
        <f>IF($A$39&lt;12,"n&lt;12",-1.5861-(0.31082*($A$70))-(0.083751*$A$70^2)+(0.0038915*$A$70^3))</f>
        <v>n&lt;12</v>
      </c>
      <c r="C70" s="82" t="str">
        <f>IF($A$39&lt;12,"n&lt;12",EXP(-0.4803-(0.082676*$A$70)+(0.0030302*$A$70^2)))</f>
        <v>n&lt;12</v>
      </c>
      <c r="D70" s="82" t="str">
        <f>IF($A$39&lt;12,"n&lt;12",LN(1-$M$39))</f>
        <v>n&lt;12</v>
      </c>
      <c r="E70" s="149" t="str">
        <f>IF($A$39&lt;12,"n&lt;12",($D$70-$B$70)/$C$70)</f>
        <v>n&lt;12</v>
      </c>
      <c r="F70" s="82" t="str">
        <f>IF($A$39&lt;12,"n&lt;12",1-_xlfn.NORM.S.DIST($E$70,TRUE))</f>
        <v>n&lt;12</v>
      </c>
      <c r="G70" s="323" t="str">
        <f>IF($A$39&lt;12,"n&lt;12",IF($F$70&gt;$B$39,"YES","NO"))</f>
        <v>n&lt;12</v>
      </c>
      <c r="H70" s="323"/>
      <c r="I70" s="131"/>
      <c r="J70" s="131"/>
      <c r="K70" s="131"/>
      <c r="L70" s="134"/>
      <c r="O70" s="27" t="str">
        <f>IF($A$39&lt;3,"",IF(ISNUMBER($P70),SUBTOTAL(3,$P$40:P70),""))</f>
        <v/>
      </c>
      <c r="P70" s="41"/>
      <c r="Q70" s="41" t="str">
        <f t="shared" si="1"/>
        <v/>
      </c>
      <c r="R70" s="156" t="str">
        <f t="shared" si="2"/>
        <v/>
      </c>
      <c r="S70" s="154" t="str">
        <f t="shared" si="3"/>
        <v/>
      </c>
      <c r="T70" s="156" t="str">
        <f t="shared" si="0"/>
        <v/>
      </c>
      <c r="U70" s="42"/>
    </row>
    <row r="71" spans="1:21" ht="16.149999999999999" customHeight="1" x14ac:dyDescent="0.2">
      <c r="O71" s="27" t="str">
        <f>IF($A$39&lt;3,"",IF(ISNUMBER($P71),SUBTOTAL(3,$P$40:P71),""))</f>
        <v/>
      </c>
      <c r="P71" s="41"/>
      <c r="Q71" s="41" t="str">
        <f t="shared" si="1"/>
        <v/>
      </c>
      <c r="R71" s="156" t="str">
        <f t="shared" si="2"/>
        <v/>
      </c>
      <c r="S71" s="154" t="str">
        <f t="shared" si="3"/>
        <v/>
      </c>
      <c r="T71" s="156" t="str">
        <f t="shared" si="0"/>
        <v/>
      </c>
      <c r="U71" s="42"/>
    </row>
    <row r="72" spans="1:21" ht="16.149999999999999" customHeight="1" x14ac:dyDescent="0.2">
      <c r="O72" s="27" t="str">
        <f>IF($A$39&lt;3,"",IF(ISNUMBER($P72),SUBTOTAL(3,$P$40:P72),""))</f>
        <v/>
      </c>
      <c r="P72" s="41"/>
      <c r="Q72" s="41" t="str">
        <f t="shared" si="1"/>
        <v/>
      </c>
      <c r="R72" s="156" t="str">
        <f t="shared" si="2"/>
        <v/>
      </c>
      <c r="S72" s="154" t="str">
        <f t="shared" si="3"/>
        <v/>
      </c>
      <c r="T72" s="156" t="str">
        <f t="shared" si="0"/>
        <v/>
      </c>
      <c r="U72" s="42"/>
    </row>
    <row r="73" spans="1:21" ht="16.149999999999999" customHeight="1" x14ac:dyDescent="0.2">
      <c r="O73" s="27" t="str">
        <f>IF($A$39&lt;3,"",IF(ISNUMBER($P73),SUBTOTAL(3,$P$40:P73),""))</f>
        <v/>
      </c>
      <c r="P73" s="41"/>
      <c r="Q73" s="41" t="str">
        <f t="shared" si="1"/>
        <v/>
      </c>
      <c r="R73" s="156" t="str">
        <f t="shared" si="2"/>
        <v/>
      </c>
      <c r="S73" s="154" t="str">
        <f t="shared" si="3"/>
        <v/>
      </c>
      <c r="T73" s="156" t="str">
        <f t="shared" si="0"/>
        <v/>
      </c>
      <c r="U73" s="42"/>
    </row>
    <row r="74" spans="1:21" ht="16.149999999999999" customHeight="1" x14ac:dyDescent="0.2">
      <c r="O74" s="27" t="str">
        <f>IF($A$39&lt;3,"",IF(ISNUMBER($P74),SUBTOTAL(3,$P$40:P74),""))</f>
        <v/>
      </c>
      <c r="P74" s="41"/>
      <c r="Q74" s="41" t="str">
        <f t="shared" si="1"/>
        <v/>
      </c>
      <c r="R74" s="156" t="str">
        <f t="shared" si="2"/>
        <v/>
      </c>
      <c r="S74" s="154" t="str">
        <f t="shared" si="3"/>
        <v/>
      </c>
      <c r="T74" s="156" t="str">
        <f t="shared" si="0"/>
        <v/>
      </c>
      <c r="U74" s="42"/>
    </row>
    <row r="75" spans="1:21" ht="16.149999999999999" customHeight="1" x14ac:dyDescent="0.2">
      <c r="O75" s="27" t="str">
        <f>IF($A$39&lt;3,"",IF(ISNUMBER($P75),SUBTOTAL(3,$P$40:P75),""))</f>
        <v/>
      </c>
      <c r="P75" s="41"/>
      <c r="Q75" s="41" t="str">
        <f t="shared" si="1"/>
        <v/>
      </c>
      <c r="R75" s="156" t="str">
        <f t="shared" si="2"/>
        <v/>
      </c>
      <c r="S75" s="154" t="str">
        <f t="shared" si="3"/>
        <v/>
      </c>
      <c r="T75" s="156" t="str">
        <f t="shared" si="0"/>
        <v/>
      </c>
      <c r="U75" s="42"/>
    </row>
    <row r="76" spans="1:21" ht="16.149999999999999" customHeight="1" x14ac:dyDescent="0.2">
      <c r="O76" s="27" t="str">
        <f>IF($A$39&lt;3,"",IF(ISNUMBER($P76),SUBTOTAL(3,$P$40:P76),""))</f>
        <v/>
      </c>
      <c r="P76" s="41"/>
      <c r="Q76" s="41" t="str">
        <f t="shared" si="1"/>
        <v/>
      </c>
      <c r="R76" s="156" t="str">
        <f t="shared" si="2"/>
        <v/>
      </c>
      <c r="S76" s="154" t="str">
        <f t="shared" si="3"/>
        <v/>
      </c>
      <c r="T76" s="156" t="str">
        <f t="shared" si="0"/>
        <v/>
      </c>
      <c r="U76" s="42"/>
    </row>
    <row r="77" spans="1:21" ht="16.149999999999999" customHeight="1" x14ac:dyDescent="0.2">
      <c r="O77" s="27" t="str">
        <f>IF($A$39&lt;3,"",IF(ISNUMBER($P77),SUBTOTAL(3,$P$40:P77),""))</f>
        <v/>
      </c>
      <c r="P77" s="41"/>
      <c r="Q77" s="41" t="str">
        <f t="shared" si="1"/>
        <v/>
      </c>
      <c r="R77" s="156" t="str">
        <f t="shared" si="2"/>
        <v/>
      </c>
      <c r="S77" s="154" t="str">
        <f t="shared" si="3"/>
        <v/>
      </c>
      <c r="T77" s="156" t="str">
        <f t="shared" si="0"/>
        <v/>
      </c>
      <c r="U77" s="42"/>
    </row>
    <row r="78" spans="1:21" ht="16.149999999999999" customHeight="1" x14ac:dyDescent="0.2">
      <c r="O78" s="27" t="str">
        <f>IF($A$39&lt;3,"",IF(ISNUMBER($P78),SUBTOTAL(3,$P$40:P78),""))</f>
        <v/>
      </c>
      <c r="P78" s="41"/>
      <c r="Q78" s="41" t="str">
        <f t="shared" si="1"/>
        <v/>
      </c>
      <c r="R78" s="156" t="str">
        <f t="shared" si="2"/>
        <v/>
      </c>
      <c r="S78" s="154" t="str">
        <f t="shared" si="3"/>
        <v/>
      </c>
      <c r="T78" s="156" t="str">
        <f t="shared" si="0"/>
        <v/>
      </c>
      <c r="U78" s="42"/>
    </row>
    <row r="79" spans="1:21" ht="16.149999999999999" customHeight="1" x14ac:dyDescent="0.2">
      <c r="O79" s="27" t="str">
        <f>IF($A$39&lt;3,"",IF(ISNUMBER($P79),SUBTOTAL(3,$P$40:P79),""))</f>
        <v/>
      </c>
      <c r="P79" s="41"/>
      <c r="Q79" s="41" t="str">
        <f t="shared" si="1"/>
        <v/>
      </c>
      <c r="R79" s="156" t="str">
        <f t="shared" si="2"/>
        <v/>
      </c>
      <c r="S79" s="154" t="str">
        <f t="shared" si="3"/>
        <v/>
      </c>
      <c r="T79" s="156" t="str">
        <f t="shared" si="0"/>
        <v/>
      </c>
      <c r="U79" s="42"/>
    </row>
    <row r="80" spans="1:21" ht="16.149999999999999" customHeight="1" x14ac:dyDescent="0.2">
      <c r="O80" s="27" t="str">
        <f>IF($A$39&lt;3,"",IF(ISNUMBER($P80),SUBTOTAL(3,$P$40:P80),""))</f>
        <v/>
      </c>
      <c r="P80" s="41"/>
      <c r="Q80" s="41" t="str">
        <f t="shared" si="1"/>
        <v/>
      </c>
      <c r="R80" s="156" t="str">
        <f t="shared" si="2"/>
        <v/>
      </c>
      <c r="S80" s="154" t="str">
        <f t="shared" si="3"/>
        <v/>
      </c>
      <c r="T80" s="156" t="str">
        <f t="shared" si="0"/>
        <v/>
      </c>
      <c r="U80" s="42"/>
    </row>
    <row r="81" spans="10:21" ht="16.149999999999999" customHeight="1" x14ac:dyDescent="0.2">
      <c r="O81" s="27" t="str">
        <f>IF($A$39&lt;3,"",IF(ISNUMBER($P81),SUBTOTAL(3,$P$40:P81),""))</f>
        <v/>
      </c>
      <c r="P81" s="41"/>
      <c r="Q81" s="41" t="str">
        <f t="shared" si="1"/>
        <v/>
      </c>
      <c r="R81" s="156" t="str">
        <f t="shared" si="2"/>
        <v/>
      </c>
      <c r="S81" s="154" t="str">
        <f t="shared" si="3"/>
        <v/>
      </c>
      <c r="T81" s="156" t="str">
        <f t="shared" si="0"/>
        <v/>
      </c>
      <c r="U81" s="42"/>
    </row>
    <row r="82" spans="10:21" ht="16.149999999999999" customHeight="1" x14ac:dyDescent="0.2">
      <c r="O82" s="27" t="str">
        <f>IF($A$39&lt;3,"",IF(ISNUMBER($P82),SUBTOTAL(3,$P$40:P82),""))</f>
        <v/>
      </c>
      <c r="P82" s="41"/>
      <c r="Q82" s="41" t="str">
        <f t="shared" si="1"/>
        <v/>
      </c>
      <c r="R82" s="156" t="str">
        <f t="shared" si="2"/>
        <v/>
      </c>
      <c r="S82" s="154" t="str">
        <f t="shared" si="3"/>
        <v/>
      </c>
      <c r="T82" s="156" t="str">
        <f t="shared" si="0"/>
        <v/>
      </c>
      <c r="U82" s="42"/>
    </row>
    <row r="83" spans="10:21" ht="16.149999999999999" customHeight="1" x14ac:dyDescent="0.2">
      <c r="O83" s="27" t="str">
        <f>IF($A$39&lt;3,"",IF(ISNUMBER($P83),SUBTOTAL(3,$P$40:P83),""))</f>
        <v/>
      </c>
      <c r="P83" s="41"/>
      <c r="Q83" s="41" t="str">
        <f t="shared" si="1"/>
        <v/>
      </c>
      <c r="R83" s="156" t="str">
        <f t="shared" si="2"/>
        <v/>
      </c>
      <c r="S83" s="154" t="str">
        <f t="shared" si="3"/>
        <v/>
      </c>
      <c r="T83" s="156" t="str">
        <f t="shared" si="0"/>
        <v/>
      </c>
      <c r="U83" s="42"/>
    </row>
    <row r="84" spans="10:21" ht="16.149999999999999" customHeight="1" x14ac:dyDescent="0.2">
      <c r="O84" s="27" t="str">
        <f>IF($A$39&lt;3,"",IF(ISNUMBER($P84),SUBTOTAL(3,$P$40:P84),""))</f>
        <v/>
      </c>
      <c r="P84" s="41"/>
      <c r="Q84" s="41" t="str">
        <f t="shared" si="1"/>
        <v/>
      </c>
      <c r="R84" s="156" t="str">
        <f t="shared" si="2"/>
        <v/>
      </c>
      <c r="S84" s="154" t="str">
        <f t="shared" si="3"/>
        <v/>
      </c>
      <c r="T84" s="156" t="str">
        <f t="shared" si="0"/>
        <v/>
      </c>
      <c r="U84" s="42"/>
    </row>
    <row r="85" spans="10:21" ht="16.149999999999999" customHeight="1" x14ac:dyDescent="0.2">
      <c r="O85" s="27" t="str">
        <f>IF($A$39&lt;3,"",IF(ISNUMBER($P85),SUBTOTAL(3,$P$40:P85),""))</f>
        <v/>
      </c>
      <c r="P85" s="41"/>
      <c r="Q85" s="41" t="str">
        <f t="shared" si="1"/>
        <v/>
      </c>
      <c r="R85" s="156" t="str">
        <f t="shared" si="2"/>
        <v/>
      </c>
      <c r="S85" s="154" t="str">
        <f t="shared" si="3"/>
        <v/>
      </c>
      <c r="T85" s="156" t="str">
        <f t="shared" si="0"/>
        <v/>
      </c>
      <c r="U85" s="42"/>
    </row>
    <row r="86" spans="10:21" ht="16.149999999999999" customHeight="1" x14ac:dyDescent="0.2">
      <c r="O86" s="27" t="str">
        <f>IF($A$39&lt;3,"",IF(ISNUMBER($P86),SUBTOTAL(3,$P$40:P86),""))</f>
        <v/>
      </c>
      <c r="P86" s="41"/>
      <c r="Q86" s="41" t="str">
        <f t="shared" si="1"/>
        <v/>
      </c>
      <c r="R86" s="156" t="str">
        <f t="shared" si="2"/>
        <v/>
      </c>
      <c r="S86" s="154" t="str">
        <f t="shared" si="3"/>
        <v/>
      </c>
      <c r="T86" s="156" t="str">
        <f t="shared" si="0"/>
        <v/>
      </c>
      <c r="U86" s="42"/>
    </row>
    <row r="87" spans="10:21" ht="16.149999999999999" customHeight="1" x14ac:dyDescent="0.2">
      <c r="O87" s="27" t="str">
        <f>IF($A$39&lt;3,"",IF(ISNUMBER($P87),SUBTOTAL(3,$P$40:P87),""))</f>
        <v/>
      </c>
      <c r="P87" s="41"/>
      <c r="Q87" s="41" t="str">
        <f t="shared" si="1"/>
        <v/>
      </c>
      <c r="R87" s="156" t="str">
        <f t="shared" si="2"/>
        <v/>
      </c>
      <c r="S87" s="154" t="str">
        <f t="shared" si="3"/>
        <v/>
      </c>
      <c r="T87" s="156" t="str">
        <f t="shared" si="0"/>
        <v/>
      </c>
      <c r="U87" s="42"/>
    </row>
    <row r="88" spans="10:21" ht="16.149999999999999" customHeight="1" x14ac:dyDescent="0.2">
      <c r="O88" s="27" t="str">
        <f>IF($A$39&lt;3,"",IF(ISNUMBER($P88),SUBTOTAL(3,$P$40:P88),""))</f>
        <v/>
      </c>
      <c r="P88" s="41"/>
      <c r="Q88" s="41" t="str">
        <f t="shared" si="1"/>
        <v/>
      </c>
      <c r="R88" s="156" t="str">
        <f t="shared" si="2"/>
        <v/>
      </c>
      <c r="S88" s="154" t="str">
        <f t="shared" si="3"/>
        <v/>
      </c>
      <c r="T88" s="156" t="str">
        <f t="shared" si="0"/>
        <v/>
      </c>
      <c r="U88" s="42"/>
    </row>
    <row r="89" spans="10:21" ht="16.149999999999999" customHeight="1" x14ac:dyDescent="0.2">
      <c r="O89" s="27" t="str">
        <f>IF($A$39&lt;3,"",IF(ISNUMBER($P89),SUBTOTAL(3,$P$40:P89),""))</f>
        <v/>
      </c>
      <c r="P89" s="41"/>
      <c r="Q89" s="41" t="str">
        <f t="shared" si="1"/>
        <v/>
      </c>
      <c r="R89" s="156" t="str">
        <f t="shared" si="2"/>
        <v/>
      </c>
      <c r="S89" s="154" t="str">
        <f t="shared" si="3"/>
        <v/>
      </c>
      <c r="T89" s="156" t="str">
        <f t="shared" si="0"/>
        <v/>
      </c>
      <c r="U89" s="42"/>
    </row>
    <row r="90" spans="10:21" ht="16.149999999999999" customHeight="1" x14ac:dyDescent="0.2">
      <c r="O90" s="27" t="str">
        <f>IF($A$39&lt;3,"",IF(ISNUMBER($P90),SUBTOTAL(3,$P$40:P90),""))</f>
        <v/>
      </c>
      <c r="P90" s="41"/>
      <c r="Q90" s="41" t="str">
        <f t="shared" si="1"/>
        <v/>
      </c>
      <c r="R90" s="156" t="str">
        <f t="shared" si="2"/>
        <v/>
      </c>
      <c r="S90" s="154" t="str">
        <f t="shared" si="3"/>
        <v/>
      </c>
      <c r="T90" s="156" t="str">
        <f t="shared" si="0"/>
        <v/>
      </c>
      <c r="U90" s="42"/>
    </row>
    <row r="91" spans="10:21" ht="16.149999999999999" customHeight="1" x14ac:dyDescent="0.2">
      <c r="O91" s="27" t="str">
        <f>IF($A$39&lt;3,"",IF(ISNUMBER($P91),SUBTOTAL(3,$P$40:P91),""))</f>
        <v/>
      </c>
      <c r="P91" s="41"/>
      <c r="Q91" s="41" t="str">
        <f t="shared" si="1"/>
        <v/>
      </c>
      <c r="R91" s="156" t="str">
        <f t="shared" si="2"/>
        <v/>
      </c>
      <c r="S91" s="154" t="str">
        <f t="shared" si="3"/>
        <v/>
      </c>
      <c r="T91" s="156" t="str">
        <f t="shared" si="0"/>
        <v/>
      </c>
      <c r="U91" s="42"/>
    </row>
    <row r="92" spans="10:21" ht="16.149999999999999" customHeight="1" x14ac:dyDescent="0.2">
      <c r="O92" s="27" t="str">
        <f>IF($A$39&lt;3,"",IF(ISNUMBER($P92),SUBTOTAL(3,$P$40:P92),""))</f>
        <v/>
      </c>
      <c r="P92" s="41"/>
      <c r="Q92" s="41" t="str">
        <f t="shared" si="1"/>
        <v/>
      </c>
      <c r="R92" s="156" t="str">
        <f t="shared" si="2"/>
        <v/>
      </c>
      <c r="S92" s="154" t="str">
        <f t="shared" si="3"/>
        <v/>
      </c>
      <c r="T92" s="156" t="str">
        <f t="shared" si="0"/>
        <v/>
      </c>
      <c r="U92" s="42"/>
    </row>
    <row r="93" spans="10:21" ht="16.149999999999999" customHeight="1" x14ac:dyDescent="0.2">
      <c r="O93" s="27" t="str">
        <f>IF($A$39&lt;3,"",IF(ISNUMBER($P93),SUBTOTAL(3,$P$40:P93),""))</f>
        <v/>
      </c>
      <c r="P93" s="41"/>
      <c r="Q93" s="41" t="str">
        <f t="shared" si="1"/>
        <v/>
      </c>
      <c r="R93" s="156" t="str">
        <f t="shared" si="2"/>
        <v/>
      </c>
      <c r="S93" s="154" t="str">
        <f t="shared" si="3"/>
        <v/>
      </c>
      <c r="T93" s="156" t="str">
        <f t="shared" si="0"/>
        <v/>
      </c>
      <c r="U93" s="42"/>
    </row>
    <row r="94" spans="10:21" ht="16.149999999999999" customHeight="1" x14ac:dyDescent="0.2">
      <c r="J94" s="15"/>
      <c r="O94" s="27" t="str">
        <f>IF($A$39&lt;3,"",IF(ISNUMBER($P94),SUBTOTAL(3,$P$40:P94),""))</f>
        <v/>
      </c>
      <c r="P94" s="41"/>
      <c r="Q94" s="41" t="str">
        <f t="shared" si="1"/>
        <v/>
      </c>
      <c r="R94" s="156" t="str">
        <f t="shared" si="2"/>
        <v/>
      </c>
      <c r="S94" s="154" t="str">
        <f t="shared" si="3"/>
        <v/>
      </c>
      <c r="T94" s="156" t="str">
        <f t="shared" si="0"/>
        <v/>
      </c>
      <c r="U94" s="42"/>
    </row>
    <row r="95" spans="10:21" ht="16.149999999999999" customHeight="1" x14ac:dyDescent="0.2">
      <c r="O95" s="27" t="str">
        <f>IF($A$39&lt;3,"",IF(ISNUMBER($P95),SUBTOTAL(3,$P$40:P95),""))</f>
        <v/>
      </c>
      <c r="P95" s="41"/>
      <c r="Q95" s="41" t="str">
        <f t="shared" si="1"/>
        <v/>
      </c>
      <c r="R95" s="156" t="str">
        <f t="shared" si="2"/>
        <v/>
      </c>
      <c r="S95" s="154" t="str">
        <f t="shared" si="3"/>
        <v/>
      </c>
      <c r="T95" s="156" t="str">
        <f t="shared" si="0"/>
        <v/>
      </c>
      <c r="U95" s="42"/>
    </row>
    <row r="96" spans="10:21" ht="16.149999999999999" customHeight="1" x14ac:dyDescent="0.2">
      <c r="O96" s="27" t="str">
        <f>IF($A$39&lt;3,"",IF(ISNUMBER($P96),SUBTOTAL(3,$P$40:P96),""))</f>
        <v/>
      </c>
      <c r="P96" s="41"/>
      <c r="Q96" s="41" t="str">
        <f t="shared" si="1"/>
        <v/>
      </c>
      <c r="R96" s="156" t="str">
        <f t="shared" si="2"/>
        <v/>
      </c>
      <c r="S96" s="154" t="str">
        <f t="shared" si="3"/>
        <v/>
      </c>
      <c r="T96" s="156" t="str">
        <f t="shared" si="0"/>
        <v/>
      </c>
      <c r="U96" s="42"/>
    </row>
    <row r="97" spans="15:21" ht="16.149999999999999" customHeight="1" x14ac:dyDescent="0.2">
      <c r="O97" s="27" t="str">
        <f>IF($A$39&lt;3,"",IF(ISNUMBER($P97),SUBTOTAL(3,$P$40:P97),""))</f>
        <v/>
      </c>
      <c r="P97" s="41"/>
      <c r="Q97" s="41" t="str">
        <f t="shared" si="1"/>
        <v/>
      </c>
      <c r="R97" s="156" t="str">
        <f t="shared" si="2"/>
        <v/>
      </c>
      <c r="S97" s="154" t="str">
        <f t="shared" si="3"/>
        <v/>
      </c>
      <c r="T97" s="156" t="str">
        <f t="shared" si="0"/>
        <v/>
      </c>
      <c r="U97" s="42"/>
    </row>
    <row r="98" spans="15:21" ht="16.149999999999999" customHeight="1" x14ac:dyDescent="0.2">
      <c r="O98" s="27" t="str">
        <f>IF($A$39&lt;3,"",IF(ISNUMBER($P98),SUBTOTAL(3,$P$40:P98),""))</f>
        <v/>
      </c>
      <c r="P98" s="41"/>
      <c r="Q98" s="41" t="str">
        <f t="shared" si="1"/>
        <v/>
      </c>
      <c r="R98" s="156" t="str">
        <f t="shared" si="2"/>
        <v/>
      </c>
      <c r="S98" s="154" t="str">
        <f t="shared" si="3"/>
        <v/>
      </c>
      <c r="T98" s="156" t="str">
        <f t="shared" si="0"/>
        <v/>
      </c>
      <c r="U98" s="42"/>
    </row>
    <row r="99" spans="15:21" ht="16.149999999999999" customHeight="1" x14ac:dyDescent="0.2">
      <c r="O99" s="27" t="str">
        <f>IF($A$39&lt;3,"",IF(ISNUMBER($P99),SUBTOTAL(3,$P$40:P99),""))</f>
        <v/>
      </c>
      <c r="P99" s="41"/>
      <c r="Q99" s="41" t="str">
        <f t="shared" si="1"/>
        <v/>
      </c>
      <c r="R99" s="156" t="str">
        <f t="shared" si="2"/>
        <v/>
      </c>
      <c r="S99" s="154" t="str">
        <f t="shared" si="3"/>
        <v/>
      </c>
      <c r="T99" s="156" t="str">
        <f t="shared" si="0"/>
        <v/>
      </c>
      <c r="U99" s="42"/>
    </row>
    <row r="100" spans="15:21" ht="16.149999999999999" customHeight="1" x14ac:dyDescent="0.2">
      <c r="O100" s="27" t="str">
        <f>IF($A$39&lt;3,"",IF(ISNUMBER($P100),SUBTOTAL(3,$P$40:P100),""))</f>
        <v/>
      </c>
      <c r="P100" s="41"/>
      <c r="Q100" s="41" t="str">
        <f t="shared" si="1"/>
        <v/>
      </c>
      <c r="R100" s="156" t="str">
        <f t="shared" si="2"/>
        <v/>
      </c>
      <c r="S100" s="154" t="str">
        <f t="shared" si="3"/>
        <v/>
      </c>
      <c r="T100" s="156" t="str">
        <f t="shared" si="0"/>
        <v/>
      </c>
      <c r="U100" s="42"/>
    </row>
    <row r="101" spans="15:21" ht="16.149999999999999" customHeight="1" x14ac:dyDescent="0.2">
      <c r="O101" s="27" t="str">
        <f>IF($A$39&lt;3,"",IF(ISNUMBER($P101),SUBTOTAL(3,$P$40:P101),""))</f>
        <v/>
      </c>
      <c r="P101" s="41"/>
      <c r="Q101" s="41" t="str">
        <f t="shared" si="1"/>
        <v/>
      </c>
      <c r="R101" s="156" t="str">
        <f t="shared" si="2"/>
        <v/>
      </c>
      <c r="S101" s="154" t="str">
        <f t="shared" si="3"/>
        <v/>
      </c>
      <c r="T101" s="156" t="str">
        <f t="shared" si="0"/>
        <v/>
      </c>
      <c r="U101" s="42"/>
    </row>
    <row r="102" spans="15:21" ht="16.149999999999999" customHeight="1" x14ac:dyDescent="0.2">
      <c r="O102" s="27" t="str">
        <f>IF($A$39&lt;3,"",IF(ISNUMBER($P102),SUBTOTAL(3,$P$40:P102),""))</f>
        <v/>
      </c>
      <c r="P102" s="41"/>
      <c r="Q102" s="41" t="str">
        <f t="shared" si="1"/>
        <v/>
      </c>
      <c r="R102" s="156" t="str">
        <f t="shared" si="2"/>
        <v/>
      </c>
      <c r="S102" s="154" t="str">
        <f t="shared" si="3"/>
        <v/>
      </c>
      <c r="T102" s="156" t="str">
        <f t="shared" si="0"/>
        <v/>
      </c>
      <c r="U102" s="42"/>
    </row>
    <row r="103" spans="15:21" ht="16.149999999999999" customHeight="1" x14ac:dyDescent="0.2">
      <c r="O103" s="27" t="str">
        <f>IF($A$39&lt;3,"",IF(ISNUMBER($P103),SUBTOTAL(3,$P$40:P103),""))</f>
        <v/>
      </c>
      <c r="P103" s="41"/>
      <c r="Q103" s="41" t="str">
        <f t="shared" si="1"/>
        <v/>
      </c>
      <c r="R103" s="156" t="str">
        <f t="shared" si="2"/>
        <v/>
      </c>
      <c r="S103" s="154" t="str">
        <f t="shared" si="3"/>
        <v/>
      </c>
      <c r="T103" s="156" t="str">
        <f t="shared" si="0"/>
        <v/>
      </c>
      <c r="U103" s="42"/>
    </row>
    <row r="104" spans="15:21" ht="16.149999999999999" customHeight="1" x14ac:dyDescent="0.2">
      <c r="O104" s="27" t="str">
        <f>IF($A$39&lt;3,"",IF(ISNUMBER($P104),SUBTOTAL(3,$P$40:P104),""))</f>
        <v/>
      </c>
      <c r="P104" s="41"/>
      <c r="Q104" s="41" t="str">
        <f t="shared" si="1"/>
        <v/>
      </c>
      <c r="R104" s="156" t="str">
        <f t="shared" si="2"/>
        <v/>
      </c>
      <c r="S104" s="154" t="str">
        <f t="shared" si="3"/>
        <v/>
      </c>
      <c r="T104" s="156" t="str">
        <f t="shared" si="0"/>
        <v/>
      </c>
      <c r="U104" s="42"/>
    </row>
    <row r="105" spans="15:21" ht="16.149999999999999" customHeight="1" x14ac:dyDescent="0.2">
      <c r="O105" s="27" t="str">
        <f>IF($A$39&lt;3,"",IF(ISNUMBER($P105),SUBTOTAL(3,$P$40:P105),""))</f>
        <v/>
      </c>
      <c r="P105" s="41"/>
      <c r="Q105" s="41" t="str">
        <f t="shared" ref="Q105:Q169" si="4">IF($A$39&lt;3,"",IF(ISNUMBER($P105),($P105-$C$39)^2,""))</f>
        <v/>
      </c>
      <c r="R105" s="156" t="str">
        <f t="shared" ref="R105:R168" si="5">IF($A$39&lt;3,"",IF(ISNUMBER($P105),IF(O105=1,-$F$39,IF(O105=2,-$G$39,IF(O105=$A$39-1,$G$39,IF(O105=$A$39,$F$39,T105/SQRT($L$39))))),""))</f>
        <v/>
      </c>
      <c r="S105" s="154" t="str">
        <f t="shared" ref="S105:S169" si="6">IF($A$39&lt;3,"",IF(ISNUMBER($P105),$R105*$P105,""))</f>
        <v/>
      </c>
      <c r="T105" s="156" t="str">
        <f t="shared" ref="T105:T169" si="7">IF($A$39&lt;3,"",IF(ISNUMBER($P105),_xlfn.NORM.S.INV(($O105-0.375)/($A$39+0.25)),""))</f>
        <v/>
      </c>
      <c r="U105" s="42"/>
    </row>
    <row r="106" spans="15:21" ht="16.149999999999999" customHeight="1" x14ac:dyDescent="0.2">
      <c r="O106" s="27" t="str">
        <f>IF($A$39&lt;3,"",IF(ISNUMBER($P106),SUBTOTAL(3,$P$40:P106),""))</f>
        <v/>
      </c>
      <c r="P106" s="41"/>
      <c r="Q106" s="41" t="str">
        <f t="shared" si="4"/>
        <v/>
      </c>
      <c r="R106" s="156" t="str">
        <f t="shared" si="5"/>
        <v/>
      </c>
      <c r="S106" s="154" t="str">
        <f t="shared" si="6"/>
        <v/>
      </c>
      <c r="T106" s="156" t="str">
        <f t="shared" si="7"/>
        <v/>
      </c>
      <c r="U106" s="42"/>
    </row>
    <row r="107" spans="15:21" ht="16.149999999999999" customHeight="1" x14ac:dyDescent="0.2">
      <c r="O107" s="27" t="str">
        <f>IF($A$39&lt;3,"",IF(ISNUMBER($P107),SUBTOTAL(3,$P$40:P107),""))</f>
        <v/>
      </c>
      <c r="P107" s="41"/>
      <c r="Q107" s="41" t="str">
        <f t="shared" si="4"/>
        <v/>
      </c>
      <c r="R107" s="156" t="str">
        <f t="shared" si="5"/>
        <v/>
      </c>
      <c r="S107" s="154" t="str">
        <f t="shared" si="6"/>
        <v/>
      </c>
      <c r="T107" s="156" t="str">
        <f t="shared" si="7"/>
        <v/>
      </c>
      <c r="U107" s="42"/>
    </row>
    <row r="108" spans="15:21" ht="16.149999999999999" customHeight="1" x14ac:dyDescent="0.2">
      <c r="O108" s="27" t="str">
        <f>IF($A$39&lt;3,"",IF(ISNUMBER($P108),SUBTOTAL(3,$P$40:P108),""))</f>
        <v/>
      </c>
      <c r="P108" s="41"/>
      <c r="Q108" s="41" t="str">
        <f t="shared" si="4"/>
        <v/>
      </c>
      <c r="R108" s="156" t="str">
        <f t="shared" si="5"/>
        <v/>
      </c>
      <c r="S108" s="154" t="str">
        <f t="shared" si="6"/>
        <v/>
      </c>
      <c r="T108" s="156" t="str">
        <f t="shared" si="7"/>
        <v/>
      </c>
      <c r="U108" s="42"/>
    </row>
    <row r="109" spans="15:21" ht="16.149999999999999" customHeight="1" x14ac:dyDescent="0.2">
      <c r="O109" s="27" t="str">
        <f>IF($A$39&lt;3,"",IF(ISNUMBER($P109),SUBTOTAL(3,$P$40:P109),""))</f>
        <v/>
      </c>
      <c r="P109" s="41"/>
      <c r="Q109" s="41" t="str">
        <f t="shared" si="4"/>
        <v/>
      </c>
      <c r="R109" s="156" t="str">
        <f t="shared" si="5"/>
        <v/>
      </c>
      <c r="S109" s="154" t="str">
        <f t="shared" si="6"/>
        <v/>
      </c>
      <c r="T109" s="156" t="str">
        <f t="shared" si="7"/>
        <v/>
      </c>
      <c r="U109" s="42"/>
    </row>
    <row r="110" spans="15:21" ht="16.149999999999999" customHeight="1" x14ac:dyDescent="0.2">
      <c r="O110" s="27" t="str">
        <f>IF($A$39&lt;3,"",IF(ISNUMBER($P110),SUBTOTAL(3,$P$40:P110),""))</f>
        <v/>
      </c>
      <c r="P110" s="41"/>
      <c r="Q110" s="41" t="str">
        <f t="shared" si="4"/>
        <v/>
      </c>
      <c r="R110" s="156" t="str">
        <f t="shared" si="5"/>
        <v/>
      </c>
      <c r="S110" s="154" t="str">
        <f t="shared" si="6"/>
        <v/>
      </c>
      <c r="T110" s="156" t="str">
        <f t="shared" si="7"/>
        <v/>
      </c>
      <c r="U110" s="42"/>
    </row>
    <row r="111" spans="15:21" ht="16.149999999999999" customHeight="1" x14ac:dyDescent="0.2">
      <c r="O111" s="27" t="str">
        <f>IF($A$39&lt;3,"",IF(ISNUMBER($P111),SUBTOTAL(3,$P$40:P111),""))</f>
        <v/>
      </c>
      <c r="P111" s="41"/>
      <c r="Q111" s="41" t="str">
        <f t="shared" si="4"/>
        <v/>
      </c>
      <c r="R111" s="156" t="str">
        <f t="shared" si="5"/>
        <v/>
      </c>
      <c r="S111" s="154" t="str">
        <f t="shared" si="6"/>
        <v/>
      </c>
      <c r="T111" s="156" t="str">
        <f t="shared" si="7"/>
        <v/>
      </c>
      <c r="U111" s="42"/>
    </row>
    <row r="112" spans="15:21" ht="16.149999999999999" customHeight="1" x14ac:dyDescent="0.2">
      <c r="O112" s="27" t="str">
        <f>IF($A$39&lt;3,"",IF(ISNUMBER($P112),SUBTOTAL(3,$P$40:P112),""))</f>
        <v/>
      </c>
      <c r="P112" s="41"/>
      <c r="Q112" s="41" t="str">
        <f t="shared" si="4"/>
        <v/>
      </c>
      <c r="R112" s="156" t="str">
        <f t="shared" si="5"/>
        <v/>
      </c>
      <c r="S112" s="154" t="str">
        <f t="shared" si="6"/>
        <v/>
      </c>
      <c r="T112" s="156" t="str">
        <f t="shared" si="7"/>
        <v/>
      </c>
      <c r="U112" s="42"/>
    </row>
    <row r="113" spans="15:21" ht="16.149999999999999" customHeight="1" x14ac:dyDescent="0.2">
      <c r="O113" s="27" t="str">
        <f>IF($A$39&lt;3,"",IF(ISNUMBER($P113),SUBTOTAL(3,$P$40:P113),""))</f>
        <v/>
      </c>
      <c r="P113" s="41"/>
      <c r="Q113" s="41" t="str">
        <f t="shared" si="4"/>
        <v/>
      </c>
      <c r="R113" s="156" t="str">
        <f t="shared" si="5"/>
        <v/>
      </c>
      <c r="S113" s="154" t="str">
        <f t="shared" si="6"/>
        <v/>
      </c>
      <c r="T113" s="156" t="str">
        <f t="shared" si="7"/>
        <v/>
      </c>
      <c r="U113" s="42"/>
    </row>
    <row r="114" spans="15:21" ht="16.149999999999999" customHeight="1" x14ac:dyDescent="0.2">
      <c r="O114" s="27" t="str">
        <f>IF($A$39&lt;3,"",IF(ISNUMBER($P114),SUBTOTAL(3,$P$40:P114),""))</f>
        <v/>
      </c>
      <c r="P114" s="41"/>
      <c r="Q114" s="41" t="str">
        <f t="shared" si="4"/>
        <v/>
      </c>
      <c r="R114" s="156" t="str">
        <f t="shared" si="5"/>
        <v/>
      </c>
      <c r="S114" s="154" t="str">
        <f t="shared" si="6"/>
        <v/>
      </c>
      <c r="T114" s="156" t="str">
        <f t="shared" si="7"/>
        <v/>
      </c>
      <c r="U114" s="42"/>
    </row>
    <row r="115" spans="15:21" ht="16.149999999999999" customHeight="1" x14ac:dyDescent="0.2">
      <c r="O115" s="27" t="str">
        <f>IF($A$39&lt;3,"",IF(ISNUMBER($P115),SUBTOTAL(3,$P$40:P115),""))</f>
        <v/>
      </c>
      <c r="P115" s="41"/>
      <c r="Q115" s="41" t="str">
        <f t="shared" si="4"/>
        <v/>
      </c>
      <c r="R115" s="156" t="str">
        <f t="shared" si="5"/>
        <v/>
      </c>
      <c r="S115" s="154" t="str">
        <f t="shared" si="6"/>
        <v/>
      </c>
      <c r="T115" s="156" t="str">
        <f t="shared" si="7"/>
        <v/>
      </c>
      <c r="U115" s="42"/>
    </row>
    <row r="116" spans="15:21" ht="16.149999999999999" customHeight="1" x14ac:dyDescent="0.2">
      <c r="O116" s="27" t="str">
        <f>IF($A$39&lt;3,"",IF(ISNUMBER($P116),SUBTOTAL(3,$P$40:P116),""))</f>
        <v/>
      </c>
      <c r="P116" s="41"/>
      <c r="Q116" s="41" t="str">
        <f t="shared" si="4"/>
        <v/>
      </c>
      <c r="R116" s="156" t="str">
        <f t="shared" si="5"/>
        <v/>
      </c>
      <c r="S116" s="154" t="str">
        <f t="shared" si="6"/>
        <v/>
      </c>
      <c r="T116" s="156" t="str">
        <f t="shared" si="7"/>
        <v/>
      </c>
      <c r="U116" s="42"/>
    </row>
    <row r="117" spans="15:21" ht="16.149999999999999" customHeight="1" x14ac:dyDescent="0.2">
      <c r="O117" s="27" t="str">
        <f>IF($A$39&lt;3,"",IF(ISNUMBER($P117),SUBTOTAL(3,$P$40:P117),""))</f>
        <v/>
      </c>
      <c r="P117" s="41"/>
      <c r="Q117" s="41" t="str">
        <f t="shared" si="4"/>
        <v/>
      </c>
      <c r="R117" s="156" t="str">
        <f t="shared" si="5"/>
        <v/>
      </c>
      <c r="S117" s="154" t="str">
        <f t="shared" si="6"/>
        <v/>
      </c>
      <c r="T117" s="156" t="str">
        <f t="shared" si="7"/>
        <v/>
      </c>
      <c r="U117" s="42"/>
    </row>
    <row r="118" spans="15:21" ht="16.149999999999999" customHeight="1" x14ac:dyDescent="0.2">
      <c r="O118" s="27" t="str">
        <f>IF($A$39&lt;3,"",IF(ISNUMBER($P118),SUBTOTAL(3,$P$40:P118),""))</f>
        <v/>
      </c>
      <c r="P118" s="41"/>
      <c r="Q118" s="41" t="str">
        <f t="shared" si="4"/>
        <v/>
      </c>
      <c r="R118" s="156" t="str">
        <f t="shared" si="5"/>
        <v/>
      </c>
      <c r="S118" s="154" t="str">
        <f t="shared" si="6"/>
        <v/>
      </c>
      <c r="T118" s="156" t="str">
        <f t="shared" si="7"/>
        <v/>
      </c>
      <c r="U118" s="42"/>
    </row>
    <row r="119" spans="15:21" ht="16.149999999999999" customHeight="1" x14ac:dyDescent="0.2">
      <c r="O119" s="27" t="str">
        <f>IF($A$39&lt;3,"",IF(ISNUMBER($P119),SUBTOTAL(3,$P$40:P119),""))</f>
        <v/>
      </c>
      <c r="P119" s="41"/>
      <c r="Q119" s="41" t="str">
        <f t="shared" si="4"/>
        <v/>
      </c>
      <c r="R119" s="156" t="str">
        <f t="shared" si="5"/>
        <v/>
      </c>
      <c r="S119" s="154" t="str">
        <f t="shared" si="6"/>
        <v/>
      </c>
      <c r="T119" s="156" t="str">
        <f t="shared" si="7"/>
        <v/>
      </c>
      <c r="U119" s="42"/>
    </row>
    <row r="120" spans="15:21" ht="16.149999999999999" customHeight="1" x14ac:dyDescent="0.2">
      <c r="O120" s="27" t="str">
        <f>IF($A$39&lt;3,"",IF(ISNUMBER($P120),SUBTOTAL(3,$P$40:P120),""))</f>
        <v/>
      </c>
      <c r="P120" s="41"/>
      <c r="Q120" s="41" t="str">
        <f t="shared" si="4"/>
        <v/>
      </c>
      <c r="R120" s="156" t="str">
        <f t="shared" si="5"/>
        <v/>
      </c>
      <c r="S120" s="154" t="str">
        <f t="shared" si="6"/>
        <v/>
      </c>
      <c r="T120" s="156" t="str">
        <f t="shared" si="7"/>
        <v/>
      </c>
      <c r="U120" s="42"/>
    </row>
    <row r="121" spans="15:21" ht="16.149999999999999" customHeight="1" x14ac:dyDescent="0.2">
      <c r="O121" s="27" t="str">
        <f>IF($A$39&lt;3,"",IF(ISNUMBER($P121),SUBTOTAL(3,$P$40:P121),""))</f>
        <v/>
      </c>
      <c r="P121" s="41"/>
      <c r="Q121" s="41" t="str">
        <f t="shared" si="4"/>
        <v/>
      </c>
      <c r="R121" s="156" t="str">
        <f t="shared" si="5"/>
        <v/>
      </c>
      <c r="S121" s="154" t="str">
        <f t="shared" si="6"/>
        <v/>
      </c>
      <c r="T121" s="156" t="str">
        <f t="shared" si="7"/>
        <v/>
      </c>
      <c r="U121" s="42"/>
    </row>
    <row r="122" spans="15:21" ht="16.149999999999999" customHeight="1" x14ac:dyDescent="0.2">
      <c r="O122" s="27" t="str">
        <f>IF($A$39&lt;3,"",IF(ISNUMBER($P122),SUBTOTAL(3,$P$40:P122),""))</f>
        <v/>
      </c>
      <c r="P122" s="41"/>
      <c r="Q122" s="41" t="str">
        <f t="shared" si="4"/>
        <v/>
      </c>
      <c r="R122" s="156" t="str">
        <f t="shared" si="5"/>
        <v/>
      </c>
      <c r="S122" s="154" t="str">
        <f t="shared" si="6"/>
        <v/>
      </c>
      <c r="T122" s="156" t="str">
        <f t="shared" si="7"/>
        <v/>
      </c>
      <c r="U122" s="42"/>
    </row>
    <row r="123" spans="15:21" ht="16.149999999999999" customHeight="1" x14ac:dyDescent="0.2">
      <c r="O123" s="27" t="str">
        <f>IF($A$39&lt;3,"",IF(ISNUMBER($P123),SUBTOTAL(3,$P$40:P123),""))</f>
        <v/>
      </c>
      <c r="P123" s="41"/>
      <c r="Q123" s="41" t="str">
        <f t="shared" si="4"/>
        <v/>
      </c>
      <c r="R123" s="156" t="str">
        <f t="shared" si="5"/>
        <v/>
      </c>
      <c r="S123" s="154" t="str">
        <f t="shared" si="6"/>
        <v/>
      </c>
      <c r="T123" s="156" t="str">
        <f t="shared" si="7"/>
        <v/>
      </c>
      <c r="U123" s="42"/>
    </row>
    <row r="124" spans="15:21" ht="16.149999999999999" customHeight="1" x14ac:dyDescent="0.2">
      <c r="O124" s="27" t="str">
        <f>IF($A$39&lt;3,"",IF(ISNUMBER($P124),SUBTOTAL(3,$P$40:P124),""))</f>
        <v/>
      </c>
      <c r="P124" s="41"/>
      <c r="Q124" s="41" t="str">
        <f t="shared" si="4"/>
        <v/>
      </c>
      <c r="R124" s="156" t="str">
        <f t="shared" si="5"/>
        <v/>
      </c>
      <c r="S124" s="154" t="str">
        <f t="shared" si="6"/>
        <v/>
      </c>
      <c r="T124" s="156" t="str">
        <f t="shared" si="7"/>
        <v/>
      </c>
      <c r="U124" s="42"/>
    </row>
    <row r="125" spans="15:21" ht="16.149999999999999" customHeight="1" x14ac:dyDescent="0.2">
      <c r="O125" s="27" t="str">
        <f>IF($A$39&lt;3,"",IF(ISNUMBER($P125),SUBTOTAL(3,$P$40:P125),""))</f>
        <v/>
      </c>
      <c r="P125" s="41"/>
      <c r="Q125" s="41" t="str">
        <f t="shared" si="4"/>
        <v/>
      </c>
      <c r="R125" s="156" t="str">
        <f t="shared" si="5"/>
        <v/>
      </c>
      <c r="S125" s="154" t="str">
        <f t="shared" si="6"/>
        <v/>
      </c>
      <c r="T125" s="156" t="str">
        <f t="shared" si="7"/>
        <v/>
      </c>
      <c r="U125" s="42"/>
    </row>
    <row r="126" spans="15:21" ht="16.149999999999999" customHeight="1" x14ac:dyDescent="0.2">
      <c r="O126" s="27" t="str">
        <f>IF($A$39&lt;3,"",IF(ISNUMBER($P126),SUBTOTAL(3,$P$40:P126),""))</f>
        <v/>
      </c>
      <c r="P126" s="41"/>
      <c r="Q126" s="41" t="str">
        <f t="shared" si="4"/>
        <v/>
      </c>
      <c r="R126" s="156" t="str">
        <f t="shared" si="5"/>
        <v/>
      </c>
      <c r="S126" s="154" t="str">
        <f t="shared" si="6"/>
        <v/>
      </c>
      <c r="T126" s="156" t="str">
        <f t="shared" si="7"/>
        <v/>
      </c>
      <c r="U126" s="42"/>
    </row>
    <row r="127" spans="15:21" ht="16.149999999999999" customHeight="1" x14ac:dyDescent="0.2">
      <c r="O127" s="27" t="str">
        <f>IF($A$39&lt;3,"",IF(ISNUMBER($P127),SUBTOTAL(3,$P$40:P127),""))</f>
        <v/>
      </c>
      <c r="P127" s="41"/>
      <c r="Q127" s="41" t="str">
        <f t="shared" si="4"/>
        <v/>
      </c>
      <c r="R127" s="156" t="str">
        <f t="shared" si="5"/>
        <v/>
      </c>
      <c r="S127" s="154" t="str">
        <f t="shared" si="6"/>
        <v/>
      </c>
      <c r="T127" s="156" t="str">
        <f t="shared" si="7"/>
        <v/>
      </c>
      <c r="U127" s="42"/>
    </row>
    <row r="128" spans="15:21" ht="16.149999999999999" customHeight="1" x14ac:dyDescent="0.2">
      <c r="O128" s="27" t="str">
        <f>IF($A$39&lt;3,"",IF(ISNUMBER($P128),SUBTOTAL(3,$P$40:P128),""))</f>
        <v/>
      </c>
      <c r="P128" s="41"/>
      <c r="Q128" s="41" t="str">
        <f t="shared" si="4"/>
        <v/>
      </c>
      <c r="R128" s="156" t="str">
        <f t="shared" si="5"/>
        <v/>
      </c>
      <c r="S128" s="154" t="str">
        <f t="shared" si="6"/>
        <v/>
      </c>
      <c r="T128" s="156" t="str">
        <f t="shared" si="7"/>
        <v/>
      </c>
      <c r="U128" s="42"/>
    </row>
    <row r="129" spans="15:21" ht="16.149999999999999" customHeight="1" x14ac:dyDescent="0.2">
      <c r="O129" s="27" t="str">
        <f>IF($A$39&lt;3,"",IF(ISNUMBER($P129),SUBTOTAL(3,$P$40:P129),""))</f>
        <v/>
      </c>
      <c r="P129" s="41"/>
      <c r="Q129" s="41" t="str">
        <f t="shared" si="4"/>
        <v/>
      </c>
      <c r="R129" s="156" t="str">
        <f t="shared" si="5"/>
        <v/>
      </c>
      <c r="S129" s="154" t="str">
        <f t="shared" si="6"/>
        <v/>
      </c>
      <c r="T129" s="156" t="str">
        <f t="shared" si="7"/>
        <v/>
      </c>
      <c r="U129" s="42"/>
    </row>
    <row r="130" spans="15:21" ht="16.149999999999999" customHeight="1" x14ac:dyDescent="0.2">
      <c r="O130" s="27" t="str">
        <f>IF($A$39&lt;3,"",IF(ISNUMBER($P130),SUBTOTAL(3,$P$40:P130),""))</f>
        <v/>
      </c>
      <c r="P130" s="41"/>
      <c r="Q130" s="41" t="str">
        <f t="shared" si="4"/>
        <v/>
      </c>
      <c r="R130" s="156" t="str">
        <f t="shared" si="5"/>
        <v/>
      </c>
      <c r="S130" s="154" t="str">
        <f t="shared" si="6"/>
        <v/>
      </c>
      <c r="T130" s="156" t="str">
        <f t="shared" si="7"/>
        <v/>
      </c>
      <c r="U130" s="42"/>
    </row>
    <row r="131" spans="15:21" ht="16.149999999999999" customHeight="1" x14ac:dyDescent="0.2">
      <c r="O131" s="27" t="str">
        <f>IF($A$39&lt;3,"",IF(ISNUMBER($P131),SUBTOTAL(3,$P$40:P131),""))</f>
        <v/>
      </c>
      <c r="P131" s="41"/>
      <c r="Q131" s="41" t="str">
        <f t="shared" si="4"/>
        <v/>
      </c>
      <c r="R131" s="156" t="str">
        <f t="shared" si="5"/>
        <v/>
      </c>
      <c r="S131" s="154" t="str">
        <f t="shared" si="6"/>
        <v/>
      </c>
      <c r="T131" s="156" t="str">
        <f t="shared" si="7"/>
        <v/>
      </c>
      <c r="U131" s="42"/>
    </row>
    <row r="132" spans="15:21" ht="16.149999999999999" customHeight="1" x14ac:dyDescent="0.2">
      <c r="O132" s="27" t="str">
        <f>IF($A$39&lt;3,"",IF(ISNUMBER($P132),SUBTOTAL(3,$P$40:P132),""))</f>
        <v/>
      </c>
      <c r="P132" s="41"/>
      <c r="Q132" s="41" t="str">
        <f t="shared" si="4"/>
        <v/>
      </c>
      <c r="R132" s="156" t="str">
        <f t="shared" si="5"/>
        <v/>
      </c>
      <c r="S132" s="154" t="str">
        <f t="shared" si="6"/>
        <v/>
      </c>
      <c r="T132" s="156" t="str">
        <f t="shared" si="7"/>
        <v/>
      </c>
      <c r="U132" s="42"/>
    </row>
    <row r="133" spans="15:21" ht="16.149999999999999" customHeight="1" x14ac:dyDescent="0.2">
      <c r="O133" s="27" t="str">
        <f>IF($A$39&lt;3,"",IF(ISNUMBER($P133),SUBTOTAL(3,$P$40:P133),""))</f>
        <v/>
      </c>
      <c r="P133" s="41"/>
      <c r="Q133" s="41" t="str">
        <f t="shared" si="4"/>
        <v/>
      </c>
      <c r="R133" s="156" t="str">
        <f t="shared" si="5"/>
        <v/>
      </c>
      <c r="S133" s="154" t="str">
        <f t="shared" si="6"/>
        <v/>
      </c>
      <c r="T133" s="156" t="str">
        <f t="shared" si="7"/>
        <v/>
      </c>
      <c r="U133" s="42"/>
    </row>
    <row r="134" spans="15:21" ht="16.149999999999999" customHeight="1" x14ac:dyDescent="0.2">
      <c r="O134" s="27" t="str">
        <f>IF($A$39&lt;3,"",IF(ISNUMBER($P134),SUBTOTAL(3,$P$40:P134),""))</f>
        <v/>
      </c>
      <c r="P134" s="41"/>
      <c r="Q134" s="41" t="str">
        <f t="shared" si="4"/>
        <v/>
      </c>
      <c r="R134" s="156" t="str">
        <f t="shared" si="5"/>
        <v/>
      </c>
      <c r="S134" s="154" t="str">
        <f t="shared" si="6"/>
        <v/>
      </c>
      <c r="T134" s="156" t="str">
        <f t="shared" si="7"/>
        <v/>
      </c>
      <c r="U134" s="42"/>
    </row>
    <row r="135" spans="15:21" ht="16.149999999999999" customHeight="1" x14ac:dyDescent="0.2">
      <c r="O135" s="27" t="str">
        <f>IF($A$39&lt;3,"",IF(ISNUMBER($P135),SUBTOTAL(3,$P$40:P135),""))</f>
        <v/>
      </c>
      <c r="P135" s="41"/>
      <c r="Q135" s="41" t="str">
        <f t="shared" si="4"/>
        <v/>
      </c>
      <c r="R135" s="156" t="str">
        <f t="shared" si="5"/>
        <v/>
      </c>
      <c r="S135" s="154" t="str">
        <f t="shared" si="6"/>
        <v/>
      </c>
      <c r="T135" s="156" t="str">
        <f t="shared" si="7"/>
        <v/>
      </c>
      <c r="U135" s="42"/>
    </row>
    <row r="136" spans="15:21" ht="16.149999999999999" customHeight="1" x14ac:dyDescent="0.2">
      <c r="O136" s="27" t="str">
        <f>IF($A$39&lt;3,"",IF(ISNUMBER($P136),SUBTOTAL(3,$P$40:P136),""))</f>
        <v/>
      </c>
      <c r="P136" s="41"/>
      <c r="Q136" s="41" t="str">
        <f t="shared" si="4"/>
        <v/>
      </c>
      <c r="R136" s="156" t="str">
        <f t="shared" si="5"/>
        <v/>
      </c>
      <c r="S136" s="154" t="str">
        <f t="shared" si="6"/>
        <v/>
      </c>
      <c r="T136" s="156" t="str">
        <f t="shared" si="7"/>
        <v/>
      </c>
      <c r="U136" s="42"/>
    </row>
    <row r="137" spans="15:21" ht="16.149999999999999" customHeight="1" x14ac:dyDescent="0.2">
      <c r="O137" s="27" t="str">
        <f>IF($A$39&lt;3,"",IF(ISNUMBER($P137),SUBTOTAL(3,$P$40:P137),""))</f>
        <v/>
      </c>
      <c r="P137" s="41"/>
      <c r="Q137" s="41" t="str">
        <f t="shared" si="4"/>
        <v/>
      </c>
      <c r="R137" s="156" t="str">
        <f t="shared" si="5"/>
        <v/>
      </c>
      <c r="S137" s="154" t="str">
        <f t="shared" si="6"/>
        <v/>
      </c>
      <c r="T137" s="156" t="str">
        <f t="shared" si="7"/>
        <v/>
      </c>
      <c r="U137" s="42"/>
    </row>
    <row r="138" spans="15:21" ht="16.149999999999999" customHeight="1" x14ac:dyDescent="0.2">
      <c r="O138" s="27" t="str">
        <f>IF($A$39&lt;3,"",IF(ISNUMBER($P138),SUBTOTAL(3,$P$40:P138),""))</f>
        <v/>
      </c>
      <c r="P138" s="41"/>
      <c r="Q138" s="41" t="str">
        <f t="shared" si="4"/>
        <v/>
      </c>
      <c r="R138" s="156" t="str">
        <f t="shared" si="5"/>
        <v/>
      </c>
      <c r="S138" s="154" t="str">
        <f t="shared" si="6"/>
        <v/>
      </c>
      <c r="T138" s="156" t="str">
        <f t="shared" si="7"/>
        <v/>
      </c>
      <c r="U138" s="42"/>
    </row>
    <row r="139" spans="15:21" ht="16.149999999999999" customHeight="1" x14ac:dyDescent="0.2">
      <c r="O139" s="27" t="str">
        <f>IF($A$39&lt;3,"",IF(ISNUMBER($P139),SUBTOTAL(3,$P$40:P139),""))</f>
        <v/>
      </c>
      <c r="P139" s="41"/>
      <c r="Q139" s="41" t="str">
        <f t="shared" si="4"/>
        <v/>
      </c>
      <c r="R139" s="156" t="str">
        <f t="shared" si="5"/>
        <v/>
      </c>
      <c r="S139" s="154" t="str">
        <f t="shared" si="6"/>
        <v/>
      </c>
      <c r="T139" s="156" t="str">
        <f t="shared" si="7"/>
        <v/>
      </c>
      <c r="U139" s="42"/>
    </row>
    <row r="140" spans="15:21" ht="16.149999999999999" customHeight="1" x14ac:dyDescent="0.2">
      <c r="O140" s="27" t="str">
        <f>IF($A$39&lt;3,"",IF(ISNUMBER($P140),SUBTOTAL(3,$P$40:P140),""))</f>
        <v/>
      </c>
      <c r="P140" s="41"/>
      <c r="Q140" s="41" t="str">
        <f t="shared" si="4"/>
        <v/>
      </c>
      <c r="R140" s="156" t="str">
        <f t="shared" si="5"/>
        <v/>
      </c>
      <c r="S140" s="154" t="str">
        <f t="shared" si="6"/>
        <v/>
      </c>
      <c r="T140" s="156" t="str">
        <f t="shared" si="7"/>
        <v/>
      </c>
      <c r="U140" s="42"/>
    </row>
    <row r="141" spans="15:21" ht="16.149999999999999" customHeight="1" x14ac:dyDescent="0.2">
      <c r="O141" s="27" t="str">
        <f>IF($A$39&lt;3,"",IF(ISNUMBER($P141),SUBTOTAL(3,$P$40:P141),""))</f>
        <v/>
      </c>
      <c r="P141" s="41"/>
      <c r="Q141" s="41" t="str">
        <f t="shared" si="4"/>
        <v/>
      </c>
      <c r="R141" s="156" t="str">
        <f t="shared" si="5"/>
        <v/>
      </c>
      <c r="S141" s="154" t="str">
        <f t="shared" si="6"/>
        <v/>
      </c>
      <c r="T141" s="156" t="str">
        <f t="shared" si="7"/>
        <v/>
      </c>
      <c r="U141" s="42"/>
    </row>
    <row r="142" spans="15:21" ht="16.149999999999999" customHeight="1" x14ac:dyDescent="0.2">
      <c r="O142" s="27" t="str">
        <f>IF($A$39&lt;3,"",IF(ISNUMBER($P142),SUBTOTAL(3,$P$40:P142),""))</f>
        <v/>
      </c>
      <c r="P142" s="41"/>
      <c r="Q142" s="41" t="str">
        <f t="shared" si="4"/>
        <v/>
      </c>
      <c r="R142" s="156" t="str">
        <f t="shared" si="5"/>
        <v/>
      </c>
      <c r="S142" s="154" t="str">
        <f t="shared" si="6"/>
        <v/>
      </c>
      <c r="T142" s="156" t="str">
        <f t="shared" si="7"/>
        <v/>
      </c>
      <c r="U142" s="42"/>
    </row>
    <row r="143" spans="15:21" ht="16.149999999999999" customHeight="1" x14ac:dyDescent="0.2">
      <c r="O143" s="27" t="str">
        <f>IF($A$39&lt;3,"",IF(ISNUMBER($P143),SUBTOTAL(3,$P$40:P143),""))</f>
        <v/>
      </c>
      <c r="P143" s="41"/>
      <c r="Q143" s="41" t="str">
        <f t="shared" si="4"/>
        <v/>
      </c>
      <c r="R143" s="156" t="str">
        <f t="shared" si="5"/>
        <v/>
      </c>
      <c r="S143" s="154" t="str">
        <f t="shared" si="6"/>
        <v/>
      </c>
      <c r="T143" s="156" t="str">
        <f t="shared" si="7"/>
        <v/>
      </c>
      <c r="U143" s="42"/>
    </row>
    <row r="144" spans="15:21" ht="16.149999999999999" customHeight="1" x14ac:dyDescent="0.2">
      <c r="O144" s="27" t="str">
        <f>IF($A$39&lt;3,"",IF(ISNUMBER($P144),SUBTOTAL(3,$P$40:P144),""))</f>
        <v/>
      </c>
      <c r="P144" s="41"/>
      <c r="Q144" s="41" t="str">
        <f t="shared" si="4"/>
        <v/>
      </c>
      <c r="R144" s="156" t="str">
        <f t="shared" si="5"/>
        <v/>
      </c>
      <c r="S144" s="154" t="str">
        <f t="shared" si="6"/>
        <v/>
      </c>
      <c r="T144" s="156" t="str">
        <f t="shared" si="7"/>
        <v/>
      </c>
      <c r="U144" s="42"/>
    </row>
    <row r="145" spans="15:21" ht="16.149999999999999" customHeight="1" x14ac:dyDescent="0.2">
      <c r="O145" s="27" t="str">
        <f>IF($A$39&lt;3,"",IF(ISNUMBER($P145),SUBTOTAL(3,$P$40:P145),""))</f>
        <v/>
      </c>
      <c r="P145" s="41"/>
      <c r="Q145" s="41" t="str">
        <f t="shared" si="4"/>
        <v/>
      </c>
      <c r="R145" s="156" t="str">
        <f t="shared" si="5"/>
        <v/>
      </c>
      <c r="S145" s="154" t="str">
        <f t="shared" si="6"/>
        <v/>
      </c>
      <c r="T145" s="156" t="str">
        <f t="shared" si="7"/>
        <v/>
      </c>
      <c r="U145" s="42"/>
    </row>
    <row r="146" spans="15:21" ht="16.149999999999999" customHeight="1" x14ac:dyDescent="0.2">
      <c r="O146" s="27" t="str">
        <f>IF($A$39&lt;3,"",IF(ISNUMBER($P146),SUBTOTAL(3,$P$40:P146),""))</f>
        <v/>
      </c>
      <c r="P146" s="41"/>
      <c r="Q146" s="41" t="str">
        <f t="shared" si="4"/>
        <v/>
      </c>
      <c r="R146" s="156" t="str">
        <f t="shared" si="5"/>
        <v/>
      </c>
      <c r="S146" s="154" t="str">
        <f t="shared" si="6"/>
        <v/>
      </c>
      <c r="T146" s="156" t="str">
        <f t="shared" si="7"/>
        <v/>
      </c>
      <c r="U146" s="42"/>
    </row>
    <row r="147" spans="15:21" ht="16.149999999999999" customHeight="1" x14ac:dyDescent="0.2">
      <c r="O147" s="27" t="str">
        <f>IF($A$39&lt;3,"",IF(ISNUMBER($P147),SUBTOTAL(3,$P$40:P147),""))</f>
        <v/>
      </c>
      <c r="P147" s="41"/>
      <c r="Q147" s="41" t="str">
        <f t="shared" si="4"/>
        <v/>
      </c>
      <c r="R147" s="156" t="str">
        <f t="shared" si="5"/>
        <v/>
      </c>
      <c r="S147" s="154" t="str">
        <f t="shared" si="6"/>
        <v/>
      </c>
      <c r="T147" s="156" t="str">
        <f t="shared" si="7"/>
        <v/>
      </c>
      <c r="U147" s="42"/>
    </row>
    <row r="148" spans="15:21" ht="16.149999999999999" customHeight="1" x14ac:dyDescent="0.2">
      <c r="O148" s="27" t="str">
        <f>IF($A$39&lt;3,"",IF(ISNUMBER($P148),SUBTOTAL(3,$P$40:P148),""))</f>
        <v/>
      </c>
      <c r="P148" s="41"/>
      <c r="Q148" s="41" t="str">
        <f t="shared" si="4"/>
        <v/>
      </c>
      <c r="R148" s="156" t="str">
        <f t="shared" si="5"/>
        <v/>
      </c>
      <c r="S148" s="154" t="str">
        <f t="shared" si="6"/>
        <v/>
      </c>
      <c r="T148" s="156" t="str">
        <f t="shared" si="7"/>
        <v/>
      </c>
      <c r="U148" s="42"/>
    </row>
    <row r="149" spans="15:21" ht="16.149999999999999" customHeight="1" x14ac:dyDescent="0.2">
      <c r="O149" s="27" t="str">
        <f>IF($A$39&lt;3,"",IF(ISNUMBER($P149),SUBTOTAL(3,$P$40:P149),""))</f>
        <v/>
      </c>
      <c r="P149" s="41"/>
      <c r="Q149" s="41" t="str">
        <f t="shared" si="4"/>
        <v/>
      </c>
      <c r="R149" s="156" t="str">
        <f t="shared" si="5"/>
        <v/>
      </c>
      <c r="S149" s="154" t="str">
        <f t="shared" si="6"/>
        <v/>
      </c>
      <c r="T149" s="156" t="str">
        <f t="shared" si="7"/>
        <v/>
      </c>
      <c r="U149" s="42"/>
    </row>
    <row r="150" spans="15:21" ht="16.149999999999999" customHeight="1" x14ac:dyDescent="0.2">
      <c r="O150" s="27" t="str">
        <f>IF($A$39&lt;3,"",IF(ISNUMBER($P150),SUBTOTAL(3,$P$40:P150),""))</f>
        <v/>
      </c>
      <c r="P150" s="41"/>
      <c r="Q150" s="41" t="str">
        <f t="shared" si="4"/>
        <v/>
      </c>
      <c r="R150" s="156" t="str">
        <f t="shared" si="5"/>
        <v/>
      </c>
      <c r="S150" s="154" t="str">
        <f t="shared" si="6"/>
        <v/>
      </c>
      <c r="T150" s="156" t="str">
        <f t="shared" si="7"/>
        <v/>
      </c>
      <c r="U150" s="42"/>
    </row>
    <row r="151" spans="15:21" ht="16.149999999999999" customHeight="1" x14ac:dyDescent="0.2">
      <c r="O151" s="27" t="str">
        <f>IF($A$39&lt;3,"",IF(ISNUMBER($P151),SUBTOTAL(3,$P$40:P151),""))</f>
        <v/>
      </c>
      <c r="P151" s="41"/>
      <c r="Q151" s="41" t="str">
        <f t="shared" si="4"/>
        <v/>
      </c>
      <c r="R151" s="156" t="str">
        <f t="shared" si="5"/>
        <v/>
      </c>
      <c r="S151" s="154" t="str">
        <f t="shared" si="6"/>
        <v/>
      </c>
      <c r="T151" s="156" t="str">
        <f t="shared" si="7"/>
        <v/>
      </c>
      <c r="U151" s="42"/>
    </row>
    <row r="152" spans="15:21" ht="16.149999999999999" customHeight="1" x14ac:dyDescent="0.2">
      <c r="O152" s="27" t="str">
        <f>IF($A$39&lt;3,"",IF(ISNUMBER($P152),SUBTOTAL(3,$P$40:P152),""))</f>
        <v/>
      </c>
      <c r="P152" s="41"/>
      <c r="Q152" s="41" t="str">
        <f t="shared" si="4"/>
        <v/>
      </c>
      <c r="R152" s="156" t="str">
        <f t="shared" si="5"/>
        <v/>
      </c>
      <c r="S152" s="154" t="str">
        <f t="shared" si="6"/>
        <v/>
      </c>
      <c r="T152" s="156" t="str">
        <f t="shared" si="7"/>
        <v/>
      </c>
      <c r="U152" s="42"/>
    </row>
    <row r="153" spans="15:21" ht="16.149999999999999" customHeight="1" x14ac:dyDescent="0.2">
      <c r="O153" s="27" t="str">
        <f>IF($A$39&lt;3,"",IF(ISNUMBER($P153),SUBTOTAL(3,$P$40:P153),""))</f>
        <v/>
      </c>
      <c r="P153" s="41"/>
      <c r="Q153" s="41" t="str">
        <f t="shared" si="4"/>
        <v/>
      </c>
      <c r="R153" s="156" t="str">
        <f t="shared" si="5"/>
        <v/>
      </c>
      <c r="S153" s="154" t="str">
        <f t="shared" si="6"/>
        <v/>
      </c>
      <c r="T153" s="156" t="str">
        <f t="shared" si="7"/>
        <v/>
      </c>
      <c r="U153" s="42"/>
    </row>
    <row r="154" spans="15:21" ht="16.149999999999999" customHeight="1" x14ac:dyDescent="0.2">
      <c r="O154" s="27" t="str">
        <f>IF($A$39&lt;3,"",IF(ISNUMBER($P154),SUBTOTAL(3,$P$40:P154),""))</f>
        <v/>
      </c>
      <c r="P154" s="41"/>
      <c r="Q154" s="41" t="str">
        <f t="shared" si="4"/>
        <v/>
      </c>
      <c r="R154" s="156" t="str">
        <f t="shared" si="5"/>
        <v/>
      </c>
      <c r="S154" s="154" t="str">
        <f t="shared" si="6"/>
        <v/>
      </c>
      <c r="T154" s="156" t="str">
        <f t="shared" si="7"/>
        <v/>
      </c>
      <c r="U154" s="42"/>
    </row>
    <row r="155" spans="15:21" ht="16.149999999999999" customHeight="1" x14ac:dyDescent="0.2">
      <c r="O155" s="27" t="str">
        <f>IF($A$39&lt;3,"",IF(ISNUMBER($P155),SUBTOTAL(3,$P$40:P155),""))</f>
        <v/>
      </c>
      <c r="P155" s="41"/>
      <c r="Q155" s="41" t="str">
        <f t="shared" si="4"/>
        <v/>
      </c>
      <c r="R155" s="156" t="str">
        <f t="shared" si="5"/>
        <v/>
      </c>
      <c r="S155" s="154" t="str">
        <f t="shared" si="6"/>
        <v/>
      </c>
      <c r="T155" s="156" t="str">
        <f t="shared" si="7"/>
        <v/>
      </c>
      <c r="U155" s="42"/>
    </row>
    <row r="156" spans="15:21" ht="16.149999999999999" customHeight="1" x14ac:dyDescent="0.2">
      <c r="O156" s="27" t="str">
        <f>IF($A$39&lt;3,"",IF(ISNUMBER($P156),SUBTOTAL(3,$P$40:P156),""))</f>
        <v/>
      </c>
      <c r="P156" s="41"/>
      <c r="Q156" s="41" t="str">
        <f t="shared" si="4"/>
        <v/>
      </c>
      <c r="R156" s="156" t="str">
        <f t="shared" si="5"/>
        <v/>
      </c>
      <c r="S156" s="154" t="str">
        <f t="shared" si="6"/>
        <v/>
      </c>
      <c r="T156" s="156" t="str">
        <f t="shared" si="7"/>
        <v/>
      </c>
      <c r="U156" s="42"/>
    </row>
    <row r="157" spans="15:21" ht="16.149999999999999" customHeight="1" x14ac:dyDescent="0.2">
      <c r="O157" s="27" t="str">
        <f>IF($A$39&lt;3,"",IF(ISNUMBER($P157),SUBTOTAL(3,$P$40:P157),""))</f>
        <v/>
      </c>
      <c r="P157" s="41"/>
      <c r="Q157" s="41" t="str">
        <f t="shared" si="4"/>
        <v/>
      </c>
      <c r="R157" s="156" t="str">
        <f t="shared" si="5"/>
        <v/>
      </c>
      <c r="S157" s="154" t="str">
        <f t="shared" si="6"/>
        <v/>
      </c>
      <c r="T157" s="156" t="str">
        <f t="shared" si="7"/>
        <v/>
      </c>
      <c r="U157" s="42"/>
    </row>
    <row r="158" spans="15:21" ht="16.149999999999999" customHeight="1" x14ac:dyDescent="0.2">
      <c r="O158" s="27" t="str">
        <f>IF($A$39&lt;3,"",IF(ISNUMBER($P158),SUBTOTAL(3,$P$40:P158),""))</f>
        <v/>
      </c>
      <c r="P158" s="41"/>
      <c r="Q158" s="41" t="str">
        <f t="shared" si="4"/>
        <v/>
      </c>
      <c r="R158" s="156" t="str">
        <f t="shared" si="5"/>
        <v/>
      </c>
      <c r="S158" s="154" t="str">
        <f t="shared" si="6"/>
        <v/>
      </c>
      <c r="T158" s="156" t="str">
        <f t="shared" si="7"/>
        <v/>
      </c>
      <c r="U158" s="42"/>
    </row>
    <row r="159" spans="15:21" ht="16.149999999999999" customHeight="1" x14ac:dyDescent="0.2">
      <c r="O159" s="27" t="str">
        <f>IF($A$39&lt;3,"",IF(ISNUMBER($P159),SUBTOTAL(3,$P$40:P159),""))</f>
        <v/>
      </c>
      <c r="P159" s="41"/>
      <c r="Q159" s="41" t="str">
        <f t="shared" si="4"/>
        <v/>
      </c>
      <c r="R159" s="156" t="str">
        <f t="shared" si="5"/>
        <v/>
      </c>
      <c r="S159" s="154" t="str">
        <f t="shared" si="6"/>
        <v/>
      </c>
      <c r="T159" s="156" t="str">
        <f t="shared" si="7"/>
        <v/>
      </c>
      <c r="U159" s="42"/>
    </row>
    <row r="160" spans="15:21" ht="16.149999999999999" customHeight="1" x14ac:dyDescent="0.2">
      <c r="O160" s="27" t="str">
        <f>IF($A$39&lt;3,"",IF(ISNUMBER($P160),SUBTOTAL(3,$P$40:P160),""))</f>
        <v/>
      </c>
      <c r="P160" s="41"/>
      <c r="Q160" s="41" t="str">
        <f t="shared" si="4"/>
        <v/>
      </c>
      <c r="R160" s="156" t="str">
        <f t="shared" si="5"/>
        <v/>
      </c>
      <c r="S160" s="154" t="str">
        <f t="shared" si="6"/>
        <v/>
      </c>
      <c r="T160" s="156" t="str">
        <f t="shared" si="7"/>
        <v/>
      </c>
      <c r="U160" s="42"/>
    </row>
    <row r="161" spans="15:21" ht="16.149999999999999" customHeight="1" x14ac:dyDescent="0.2">
      <c r="O161" s="27" t="str">
        <f>IF($A$39&lt;3,"",IF(ISNUMBER($P161),SUBTOTAL(3,$P$40:P161),""))</f>
        <v/>
      </c>
      <c r="P161" s="41"/>
      <c r="Q161" s="41" t="str">
        <f t="shared" si="4"/>
        <v/>
      </c>
      <c r="R161" s="156" t="str">
        <f t="shared" si="5"/>
        <v/>
      </c>
      <c r="S161" s="154" t="str">
        <f t="shared" si="6"/>
        <v/>
      </c>
      <c r="T161" s="156" t="str">
        <f t="shared" si="7"/>
        <v/>
      </c>
      <c r="U161" s="42"/>
    </row>
    <row r="162" spans="15:21" ht="16.149999999999999" customHeight="1" x14ac:dyDescent="0.2">
      <c r="O162" s="27" t="str">
        <f>IF($A$39&lt;3,"",IF(ISNUMBER($P162),SUBTOTAL(3,$P$40:P162),""))</f>
        <v/>
      </c>
      <c r="P162" s="41"/>
      <c r="Q162" s="41" t="str">
        <f t="shared" si="4"/>
        <v/>
      </c>
      <c r="R162" s="156" t="str">
        <f t="shared" si="5"/>
        <v/>
      </c>
      <c r="S162" s="154" t="str">
        <f t="shared" si="6"/>
        <v/>
      </c>
      <c r="T162" s="156" t="str">
        <f t="shared" si="7"/>
        <v/>
      </c>
      <c r="U162" s="42"/>
    </row>
    <row r="163" spans="15:21" ht="16.149999999999999" customHeight="1" x14ac:dyDescent="0.2">
      <c r="O163" s="27" t="str">
        <f>IF($A$39&lt;3,"",IF(ISNUMBER($P163),SUBTOTAL(3,$P$40:P163),""))</f>
        <v/>
      </c>
      <c r="P163" s="41"/>
      <c r="Q163" s="41" t="str">
        <f t="shared" si="4"/>
        <v/>
      </c>
      <c r="R163" s="156" t="str">
        <f t="shared" si="5"/>
        <v/>
      </c>
      <c r="S163" s="154" t="str">
        <f t="shared" si="6"/>
        <v/>
      </c>
      <c r="T163" s="156" t="str">
        <f t="shared" si="7"/>
        <v/>
      </c>
      <c r="U163" s="42"/>
    </row>
    <row r="164" spans="15:21" ht="16.149999999999999" customHeight="1" x14ac:dyDescent="0.2">
      <c r="O164" s="27" t="str">
        <f>IF($A$39&lt;3,"",IF(ISNUMBER($P164),SUBTOTAL(3,$P$40:P164),""))</f>
        <v/>
      </c>
      <c r="P164" s="41"/>
      <c r="Q164" s="41" t="str">
        <f t="shared" si="4"/>
        <v/>
      </c>
      <c r="R164" s="156" t="str">
        <f t="shared" si="5"/>
        <v/>
      </c>
      <c r="S164" s="154" t="str">
        <f t="shared" si="6"/>
        <v/>
      </c>
      <c r="T164" s="156" t="str">
        <f t="shared" si="7"/>
        <v/>
      </c>
      <c r="U164" s="42"/>
    </row>
    <row r="165" spans="15:21" ht="16.149999999999999" customHeight="1" x14ac:dyDescent="0.2">
      <c r="O165" s="27" t="str">
        <f>IF($A$39&lt;3,"",IF(ISNUMBER($P165),SUBTOTAL(3,$P$40:P165),""))</f>
        <v/>
      </c>
      <c r="P165" s="41"/>
      <c r="Q165" s="41" t="str">
        <f t="shared" si="4"/>
        <v/>
      </c>
      <c r="R165" s="156" t="str">
        <f t="shared" si="5"/>
        <v/>
      </c>
      <c r="S165" s="154" t="str">
        <f t="shared" si="6"/>
        <v/>
      </c>
      <c r="T165" s="156" t="str">
        <f t="shared" si="7"/>
        <v/>
      </c>
      <c r="U165" s="42"/>
    </row>
    <row r="166" spans="15:21" ht="16.149999999999999" customHeight="1" x14ac:dyDescent="0.2">
      <c r="O166" s="27" t="str">
        <f>IF($A$39&lt;3,"",IF(ISNUMBER($P166),SUBTOTAL(3,$P$40:P166),""))</f>
        <v/>
      </c>
      <c r="P166" s="41"/>
      <c r="Q166" s="41" t="str">
        <f t="shared" si="4"/>
        <v/>
      </c>
      <c r="R166" s="156" t="str">
        <f t="shared" si="5"/>
        <v/>
      </c>
      <c r="S166" s="154" t="str">
        <f t="shared" si="6"/>
        <v/>
      </c>
      <c r="T166" s="156" t="str">
        <f t="shared" si="7"/>
        <v/>
      </c>
      <c r="U166" s="42"/>
    </row>
    <row r="167" spans="15:21" ht="16.149999999999999" customHeight="1" x14ac:dyDescent="0.2">
      <c r="O167" s="27" t="str">
        <f>IF($A$39&lt;3,"",IF(ISNUMBER($P167),SUBTOTAL(3,$P$40:P167),""))</f>
        <v/>
      </c>
      <c r="P167" s="41"/>
      <c r="Q167" s="41" t="str">
        <f t="shared" si="4"/>
        <v/>
      </c>
      <c r="R167" s="156" t="str">
        <f t="shared" si="5"/>
        <v/>
      </c>
      <c r="S167" s="154" t="str">
        <f t="shared" si="6"/>
        <v/>
      </c>
      <c r="T167" s="156" t="str">
        <f t="shared" si="7"/>
        <v/>
      </c>
      <c r="U167" s="42"/>
    </row>
    <row r="168" spans="15:21" ht="16.149999999999999" customHeight="1" x14ac:dyDescent="0.2">
      <c r="O168" s="27" t="str">
        <f>IF($A$39&lt;3,"",IF(ISNUMBER($P168),SUBTOTAL(3,$P$40:P168),""))</f>
        <v/>
      </c>
      <c r="P168" s="41"/>
      <c r="Q168" s="41" t="str">
        <f t="shared" si="4"/>
        <v/>
      </c>
      <c r="R168" s="156" t="str">
        <f t="shared" si="5"/>
        <v/>
      </c>
      <c r="S168" s="154" t="str">
        <f t="shared" si="6"/>
        <v/>
      </c>
      <c r="T168" s="156" t="str">
        <f t="shared" si="7"/>
        <v/>
      </c>
      <c r="U168" s="42"/>
    </row>
    <row r="169" spans="15:21" ht="16.149999999999999" customHeight="1" x14ac:dyDescent="0.2">
      <c r="O169" s="27" t="str">
        <f>IF($A$39&lt;3,"",IF(ISNUMBER($P169),SUBTOTAL(3,$P$40:P169),""))</f>
        <v/>
      </c>
      <c r="P169" s="41"/>
      <c r="Q169" s="41" t="str">
        <f t="shared" si="4"/>
        <v/>
      </c>
      <c r="R169" s="156" t="str">
        <f t="shared" ref="R169:R177" si="8">IF($A$39&lt;3,"",IF(ISNUMBER($P169),IF(O169=1,-$F$39,IF(O169=2,-$G$39,IF(O169=$A$39-1,$G$39,IF(O169=$A$39,$F$39,T169/SQRT($L$39))))),""))</f>
        <v/>
      </c>
      <c r="S169" s="154" t="str">
        <f t="shared" si="6"/>
        <v/>
      </c>
      <c r="T169" s="156" t="str">
        <f t="shared" si="7"/>
        <v/>
      </c>
    </row>
    <row r="170" spans="15:21" ht="16.149999999999999" customHeight="1" x14ac:dyDescent="0.2">
      <c r="O170" s="27" t="str">
        <f>IF($A$39&lt;3,"",IF(ISNUMBER($P170),SUBTOTAL(3,$P$40:P170),""))</f>
        <v/>
      </c>
      <c r="P170" s="41"/>
      <c r="Q170" s="41" t="str">
        <f t="shared" ref="Q170:Q177" si="9">IF($A$39&lt;3,"",IF(ISNUMBER($P170),($P170-$C$39)^2,""))</f>
        <v/>
      </c>
      <c r="R170" s="156" t="str">
        <f t="shared" si="8"/>
        <v/>
      </c>
      <c r="S170" s="154" t="str">
        <f t="shared" ref="S170:S177" si="10">IF($A$39&lt;3,"",IF(ISNUMBER($P170),$R170*$P170,""))</f>
        <v/>
      </c>
      <c r="T170" s="156" t="str">
        <f t="shared" ref="T170:T177" si="11">IF($A$39&lt;3,"",IF(ISNUMBER($P170),_xlfn.NORM.S.INV(($O170-0.375)/($A$39+0.25)),""))</f>
        <v/>
      </c>
    </row>
    <row r="171" spans="15:21" ht="16.149999999999999" customHeight="1" x14ac:dyDescent="0.2">
      <c r="O171" s="27" t="str">
        <f>IF($A$39&lt;3,"",IF(ISNUMBER($P171),SUBTOTAL(3,$P$40:P171),""))</f>
        <v/>
      </c>
      <c r="P171" s="41"/>
      <c r="Q171" s="41" t="str">
        <f t="shared" si="9"/>
        <v/>
      </c>
      <c r="R171" s="156" t="str">
        <f t="shared" si="8"/>
        <v/>
      </c>
      <c r="S171" s="154" t="str">
        <f t="shared" si="10"/>
        <v/>
      </c>
      <c r="T171" s="156" t="str">
        <f t="shared" si="11"/>
        <v/>
      </c>
    </row>
    <row r="172" spans="15:21" ht="16.149999999999999" customHeight="1" x14ac:dyDescent="0.2">
      <c r="O172" s="27" t="str">
        <f>IF($A$39&lt;3,"",IF(ISNUMBER($P172),SUBTOTAL(3,$P$40:P172),""))</f>
        <v/>
      </c>
      <c r="P172" s="41"/>
      <c r="Q172" s="41" t="str">
        <f t="shared" si="9"/>
        <v/>
      </c>
      <c r="R172" s="156" t="str">
        <f t="shared" si="8"/>
        <v/>
      </c>
      <c r="S172" s="154" t="str">
        <f t="shared" si="10"/>
        <v/>
      </c>
      <c r="T172" s="156" t="str">
        <f t="shared" si="11"/>
        <v/>
      </c>
    </row>
    <row r="173" spans="15:21" ht="16.149999999999999" customHeight="1" x14ac:dyDescent="0.2">
      <c r="O173" s="27" t="str">
        <f>IF($A$39&lt;3,"",IF(ISNUMBER($P173),SUBTOTAL(3,$P$40:P173),""))</f>
        <v/>
      </c>
      <c r="P173" s="150"/>
      <c r="Q173" s="41" t="str">
        <f t="shared" si="9"/>
        <v/>
      </c>
      <c r="R173" s="156" t="str">
        <f t="shared" si="8"/>
        <v/>
      </c>
      <c r="S173" s="154" t="str">
        <f t="shared" si="10"/>
        <v/>
      </c>
      <c r="T173" s="156" t="str">
        <f t="shared" si="11"/>
        <v/>
      </c>
    </row>
    <row r="174" spans="15:21" ht="16.149999999999999" customHeight="1" x14ac:dyDescent="0.2">
      <c r="O174" s="27" t="str">
        <f>IF($A$39&lt;3,"",IF(ISNUMBER($P174),SUBTOTAL(3,$P$40:P174),""))</f>
        <v/>
      </c>
      <c r="P174" s="150"/>
      <c r="Q174" s="41" t="str">
        <f t="shared" si="9"/>
        <v/>
      </c>
      <c r="R174" s="156" t="str">
        <f t="shared" si="8"/>
        <v/>
      </c>
      <c r="S174" s="154" t="str">
        <f t="shared" si="10"/>
        <v/>
      </c>
      <c r="T174" s="156" t="str">
        <f t="shared" si="11"/>
        <v/>
      </c>
    </row>
    <row r="175" spans="15:21" ht="16.149999999999999" customHeight="1" x14ac:dyDescent="0.2">
      <c r="O175" s="27" t="str">
        <f>IF($A$39&lt;3,"",IF(ISNUMBER($P175),SUBTOTAL(3,$P$40:P175),""))</f>
        <v/>
      </c>
      <c r="P175" s="150"/>
      <c r="Q175" s="41" t="str">
        <f t="shared" si="9"/>
        <v/>
      </c>
      <c r="R175" s="156" t="str">
        <f t="shared" si="8"/>
        <v/>
      </c>
      <c r="S175" s="154" t="str">
        <f t="shared" si="10"/>
        <v/>
      </c>
      <c r="T175" s="156" t="str">
        <f t="shared" si="11"/>
        <v/>
      </c>
    </row>
    <row r="176" spans="15:21" ht="16.149999999999999" customHeight="1" x14ac:dyDescent="0.2">
      <c r="O176" s="27" t="str">
        <f>IF($A$39&lt;3,"",IF(ISNUMBER($P176),SUBTOTAL(3,$P$40:P176),""))</f>
        <v/>
      </c>
      <c r="P176" s="150"/>
      <c r="Q176" s="41" t="str">
        <f t="shared" si="9"/>
        <v/>
      </c>
      <c r="R176" s="156" t="str">
        <f t="shared" si="8"/>
        <v/>
      </c>
      <c r="S176" s="154" t="str">
        <f t="shared" si="10"/>
        <v/>
      </c>
      <c r="T176" s="156" t="str">
        <f t="shared" si="11"/>
        <v/>
      </c>
    </row>
    <row r="177" spans="15:20" ht="16.149999999999999" customHeight="1" x14ac:dyDescent="0.2">
      <c r="O177" s="27" t="str">
        <f>IF($A$39&lt;3,"",IF(ISNUMBER($P177),SUBTOTAL(3,$P$40:P177),""))</f>
        <v/>
      </c>
      <c r="P177" s="150"/>
      <c r="Q177" s="41" t="str">
        <f t="shared" si="9"/>
        <v/>
      </c>
      <c r="R177" s="156" t="str">
        <f t="shared" si="8"/>
        <v/>
      </c>
      <c r="S177" s="154" t="str">
        <f t="shared" si="10"/>
        <v/>
      </c>
      <c r="T177" s="156" t="str">
        <f t="shared" si="11"/>
        <v/>
      </c>
    </row>
    <row r="178" spans="15:20" ht="16.149999999999999" customHeight="1" x14ac:dyDescent="0.2">
      <c r="O178" s="153"/>
      <c r="P178" s="150"/>
      <c r="Q178" s="150"/>
      <c r="R178" s="156"/>
      <c r="S178" s="160"/>
      <c r="T178" s="157"/>
    </row>
    <row r="179" spans="15:20" ht="16.149999999999999" customHeight="1" x14ac:dyDescent="0.2">
      <c r="O179" s="153"/>
      <c r="P179" s="150"/>
      <c r="Q179" s="150"/>
      <c r="R179" s="156"/>
      <c r="S179" s="160"/>
      <c r="T179" s="157"/>
    </row>
    <row r="180" spans="15:20" ht="16.149999999999999" customHeight="1" x14ac:dyDescent="0.2">
      <c r="O180" s="153"/>
      <c r="P180" s="150"/>
      <c r="Q180" s="150"/>
      <c r="R180" s="156"/>
      <c r="S180" s="160"/>
      <c r="T180" s="157"/>
    </row>
    <row r="181" spans="15:20" ht="16.149999999999999" customHeight="1" x14ac:dyDescent="0.2">
      <c r="O181" s="153"/>
      <c r="P181" s="150"/>
      <c r="Q181" s="150"/>
      <c r="R181" s="156"/>
      <c r="S181" s="160"/>
      <c r="T181" s="157"/>
    </row>
    <row r="182" spans="15:20" ht="16.149999999999999" customHeight="1" x14ac:dyDescent="0.2">
      <c r="O182" s="153"/>
      <c r="P182" s="150"/>
      <c r="Q182" s="150"/>
      <c r="R182" s="156"/>
      <c r="S182" s="160"/>
      <c r="T182" s="157"/>
    </row>
    <row r="183" spans="15:20" ht="16.149999999999999" customHeight="1" x14ac:dyDescent="0.2">
      <c r="O183" s="153"/>
      <c r="P183" s="150"/>
      <c r="Q183" s="150"/>
      <c r="R183" s="156"/>
      <c r="S183" s="160"/>
      <c r="T183" s="157"/>
    </row>
    <row r="184" spans="15:20" ht="16.149999999999999" customHeight="1" x14ac:dyDescent="0.2">
      <c r="O184" s="153"/>
      <c r="P184" s="150"/>
      <c r="Q184" s="150"/>
      <c r="R184" s="156"/>
      <c r="S184" s="160"/>
      <c r="T184" s="157"/>
    </row>
    <row r="185" spans="15:20" ht="16.149999999999999" customHeight="1" x14ac:dyDescent="0.2">
      <c r="O185" s="153"/>
      <c r="P185" s="150"/>
      <c r="Q185" s="150"/>
      <c r="R185" s="156"/>
      <c r="S185" s="160"/>
      <c r="T185" s="157"/>
    </row>
    <row r="186" spans="15:20" ht="16.149999999999999" customHeight="1" x14ac:dyDescent="0.2">
      <c r="O186" s="153"/>
      <c r="P186" s="150"/>
      <c r="Q186" s="150"/>
      <c r="R186" s="156"/>
      <c r="S186" s="160"/>
      <c r="T186" s="157"/>
    </row>
    <row r="187" spans="15:20" ht="16.149999999999999" customHeight="1" x14ac:dyDescent="0.2">
      <c r="O187" s="153"/>
      <c r="P187" s="150"/>
      <c r="Q187" s="150"/>
      <c r="R187" s="156"/>
      <c r="S187" s="160"/>
      <c r="T187" s="157"/>
    </row>
    <row r="188" spans="15:20" ht="16.149999999999999" customHeight="1" x14ac:dyDescent="0.2">
      <c r="O188" s="153"/>
      <c r="P188" s="150"/>
      <c r="Q188" s="150"/>
      <c r="R188" s="156"/>
      <c r="S188" s="160"/>
      <c r="T188" s="157"/>
    </row>
    <row r="189" spans="15:20" ht="16.149999999999999" customHeight="1" x14ac:dyDescent="0.2">
      <c r="O189" s="153"/>
      <c r="P189" s="150"/>
      <c r="Q189" s="150"/>
      <c r="R189" s="156"/>
      <c r="S189" s="160"/>
      <c r="T189" s="157"/>
    </row>
    <row r="190" spans="15:20" ht="16.149999999999999" customHeight="1" x14ac:dyDescent="0.2">
      <c r="O190" s="153"/>
      <c r="P190" s="150"/>
      <c r="Q190" s="150"/>
      <c r="R190" s="156"/>
      <c r="S190" s="160"/>
      <c r="T190" s="157"/>
    </row>
    <row r="191" spans="15:20" ht="16.149999999999999" customHeight="1" x14ac:dyDescent="0.2">
      <c r="O191" s="153"/>
      <c r="P191" s="150"/>
      <c r="Q191" s="150"/>
      <c r="R191" s="156"/>
      <c r="S191" s="160"/>
      <c r="T191" s="157"/>
    </row>
    <row r="192" spans="15:20" ht="16.149999999999999" customHeight="1" x14ac:dyDescent="0.2">
      <c r="O192" s="153"/>
      <c r="P192" s="150"/>
      <c r="Q192" s="150"/>
      <c r="R192" s="156"/>
      <c r="S192" s="160"/>
      <c r="T192" s="157"/>
    </row>
    <row r="193" spans="15:20" ht="16.149999999999999" customHeight="1" x14ac:dyDescent="0.2">
      <c r="O193" s="153"/>
      <c r="P193" s="150"/>
      <c r="Q193" s="150"/>
      <c r="R193" s="156"/>
      <c r="S193" s="160"/>
      <c r="T193" s="157"/>
    </row>
    <row r="194" spans="15:20" ht="16.149999999999999" customHeight="1" x14ac:dyDescent="0.2">
      <c r="O194" s="153"/>
      <c r="P194" s="150"/>
      <c r="Q194" s="150"/>
      <c r="R194" s="156"/>
      <c r="S194" s="160"/>
      <c r="T194" s="157"/>
    </row>
    <row r="195" spans="15:20" ht="16.149999999999999" customHeight="1" x14ac:dyDescent="0.2">
      <c r="O195" s="153"/>
      <c r="P195" s="150"/>
      <c r="Q195" s="150"/>
      <c r="R195" s="156"/>
      <c r="S195" s="160"/>
      <c r="T195" s="157"/>
    </row>
    <row r="196" spans="15:20" ht="16.149999999999999" customHeight="1" x14ac:dyDescent="0.2">
      <c r="O196" s="153"/>
      <c r="P196" s="150"/>
      <c r="Q196" s="150"/>
      <c r="R196" s="156"/>
      <c r="S196" s="160"/>
      <c r="T196" s="157"/>
    </row>
    <row r="197" spans="15:20" ht="16.149999999999999" customHeight="1" x14ac:dyDescent="0.2">
      <c r="O197" s="153"/>
      <c r="P197" s="150"/>
      <c r="Q197" s="150"/>
      <c r="R197" s="156"/>
      <c r="S197" s="160"/>
      <c r="T197" s="157"/>
    </row>
    <row r="198" spans="15:20" ht="16.149999999999999" customHeight="1" x14ac:dyDescent="0.2">
      <c r="O198" s="153"/>
      <c r="P198" s="150"/>
      <c r="Q198" s="150"/>
      <c r="R198" s="156"/>
      <c r="S198" s="160"/>
      <c r="T198" s="157"/>
    </row>
    <row r="199" spans="15:20" ht="16.149999999999999" customHeight="1" x14ac:dyDescent="0.2">
      <c r="O199" s="153"/>
      <c r="P199" s="150"/>
      <c r="Q199" s="150"/>
      <c r="R199" s="156"/>
      <c r="S199" s="160"/>
      <c r="T199" s="157"/>
    </row>
    <row r="200" spans="15:20" ht="16.149999999999999" customHeight="1" x14ac:dyDescent="0.2">
      <c r="O200" s="153"/>
      <c r="P200" s="150"/>
      <c r="Q200" s="150"/>
      <c r="R200" s="156"/>
      <c r="S200" s="160"/>
      <c r="T200" s="157"/>
    </row>
    <row r="201" spans="15:20" ht="16.149999999999999" customHeight="1" x14ac:dyDescent="0.2">
      <c r="O201" s="153"/>
      <c r="P201" s="150"/>
      <c r="Q201" s="150"/>
      <c r="R201" s="156"/>
      <c r="S201" s="160"/>
      <c r="T201" s="157"/>
    </row>
    <row r="202" spans="15:20" ht="16.149999999999999" customHeight="1" x14ac:dyDescent="0.2">
      <c r="O202" s="153"/>
      <c r="P202" s="150"/>
      <c r="Q202" s="150"/>
      <c r="R202" s="156"/>
      <c r="S202" s="160"/>
      <c r="T202" s="157"/>
    </row>
    <row r="203" spans="15:20" ht="16.149999999999999" customHeight="1" x14ac:dyDescent="0.2">
      <c r="O203" s="153"/>
      <c r="P203" s="150"/>
      <c r="Q203" s="150"/>
      <c r="R203" s="156"/>
      <c r="S203" s="160"/>
      <c r="T203" s="157"/>
    </row>
    <row r="204" spans="15:20" ht="16.149999999999999" customHeight="1" x14ac:dyDescent="0.2">
      <c r="O204" s="153"/>
      <c r="P204" s="150"/>
      <c r="Q204" s="150"/>
      <c r="R204" s="156"/>
      <c r="S204" s="160"/>
      <c r="T204" s="157"/>
    </row>
    <row r="205" spans="15:20" ht="16.149999999999999" customHeight="1" x14ac:dyDescent="0.2">
      <c r="O205" s="153"/>
      <c r="P205" s="150"/>
      <c r="Q205" s="150"/>
      <c r="R205" s="156"/>
      <c r="S205" s="160"/>
      <c r="T205" s="157"/>
    </row>
    <row r="206" spans="15:20" ht="16.149999999999999" customHeight="1" x14ac:dyDescent="0.2">
      <c r="O206" s="153"/>
      <c r="P206" s="150"/>
      <c r="Q206" s="150"/>
      <c r="R206" s="156"/>
      <c r="S206" s="160"/>
      <c r="T206" s="157"/>
    </row>
    <row r="207" spans="15:20" ht="16.149999999999999" customHeight="1" x14ac:dyDescent="0.2">
      <c r="O207" s="153"/>
      <c r="P207" s="150"/>
      <c r="Q207" s="150"/>
      <c r="R207" s="156"/>
      <c r="S207" s="160"/>
      <c r="T207" s="157"/>
    </row>
    <row r="208" spans="15:20" ht="16.149999999999999" customHeight="1" x14ac:dyDescent="0.2">
      <c r="O208" s="153"/>
      <c r="P208" s="150"/>
      <c r="Q208" s="150"/>
      <c r="R208" s="156"/>
      <c r="S208" s="160"/>
      <c r="T208" s="157"/>
    </row>
    <row r="209" spans="15:20" ht="16.149999999999999" customHeight="1" x14ac:dyDescent="0.2">
      <c r="O209" s="153"/>
      <c r="P209" s="150"/>
      <c r="Q209" s="150"/>
      <c r="R209" s="156"/>
      <c r="S209" s="160"/>
      <c r="T209" s="157"/>
    </row>
    <row r="210" spans="15:20" ht="16.149999999999999" customHeight="1" x14ac:dyDescent="0.2">
      <c r="O210" s="153"/>
      <c r="P210" s="150"/>
      <c r="Q210" s="150"/>
      <c r="R210" s="156"/>
      <c r="S210" s="160"/>
      <c r="T210" s="157"/>
    </row>
    <row r="211" spans="15:20" ht="16.149999999999999" customHeight="1" x14ac:dyDescent="0.2">
      <c r="O211" s="153"/>
      <c r="P211" s="150"/>
      <c r="Q211" s="150"/>
      <c r="R211" s="156"/>
      <c r="S211" s="160"/>
      <c r="T211" s="157"/>
    </row>
    <row r="212" spans="15:20" ht="16.149999999999999" customHeight="1" x14ac:dyDescent="0.2">
      <c r="O212" s="153"/>
      <c r="P212" s="150"/>
      <c r="Q212" s="150"/>
      <c r="R212" s="156"/>
      <c r="S212" s="160"/>
      <c r="T212" s="157"/>
    </row>
    <row r="213" spans="15:20" ht="16.149999999999999" customHeight="1" x14ac:dyDescent="0.2">
      <c r="O213" s="153"/>
      <c r="P213" s="150"/>
      <c r="Q213" s="150"/>
      <c r="R213" s="156"/>
      <c r="S213" s="160"/>
      <c r="T213" s="157"/>
    </row>
    <row r="214" spans="15:20" ht="16.149999999999999" customHeight="1" x14ac:dyDescent="0.2">
      <c r="O214" s="153"/>
      <c r="P214" s="150"/>
      <c r="Q214" s="150"/>
      <c r="R214" s="156"/>
      <c r="S214" s="160"/>
      <c r="T214" s="157"/>
    </row>
    <row r="215" spans="15:20" ht="16.149999999999999" customHeight="1" x14ac:dyDescent="0.2">
      <c r="O215" s="153"/>
      <c r="P215" s="150"/>
      <c r="Q215" s="150"/>
      <c r="R215" s="156"/>
      <c r="S215" s="160"/>
      <c r="T215" s="157"/>
    </row>
    <row r="216" spans="15:20" ht="16.149999999999999" customHeight="1" x14ac:dyDescent="0.2">
      <c r="O216" s="153"/>
      <c r="P216" s="150"/>
      <c r="Q216" s="150"/>
      <c r="R216" s="156"/>
      <c r="S216" s="160"/>
      <c r="T216" s="157"/>
    </row>
    <row r="217" spans="15:20" ht="16.149999999999999" customHeight="1" x14ac:dyDescent="0.2">
      <c r="O217" s="153"/>
      <c r="P217" s="150"/>
      <c r="Q217" s="150"/>
      <c r="R217" s="156"/>
      <c r="S217" s="160"/>
      <c r="T217" s="157"/>
    </row>
    <row r="218" spans="15:20" ht="16.149999999999999" customHeight="1" x14ac:dyDescent="0.2">
      <c r="O218" s="153"/>
      <c r="P218" s="150"/>
      <c r="Q218" s="150"/>
      <c r="R218" s="156"/>
      <c r="S218" s="160"/>
      <c r="T218" s="157"/>
    </row>
    <row r="219" spans="15:20" ht="16.149999999999999" customHeight="1" x14ac:dyDescent="0.2">
      <c r="O219" s="153"/>
      <c r="P219" s="150"/>
      <c r="Q219" s="150"/>
      <c r="R219" s="156"/>
      <c r="S219" s="160"/>
      <c r="T219" s="157"/>
    </row>
    <row r="220" spans="15:20" ht="16.149999999999999" customHeight="1" x14ac:dyDescent="0.2">
      <c r="O220" s="153"/>
      <c r="P220" s="150"/>
      <c r="Q220" s="150"/>
      <c r="R220" s="156"/>
      <c r="S220" s="160"/>
      <c r="T220" s="157"/>
    </row>
    <row r="221" spans="15:20" ht="16.149999999999999" customHeight="1" x14ac:dyDescent="0.2">
      <c r="O221" s="153"/>
      <c r="P221" s="150"/>
      <c r="Q221" s="150"/>
      <c r="R221" s="156"/>
      <c r="S221" s="160"/>
      <c r="T221" s="157"/>
    </row>
    <row r="222" spans="15:20" ht="16.149999999999999" customHeight="1" x14ac:dyDescent="0.2">
      <c r="O222" s="153"/>
      <c r="P222" s="150"/>
      <c r="Q222" s="150"/>
      <c r="R222" s="156"/>
      <c r="S222" s="160"/>
      <c r="T222" s="157"/>
    </row>
    <row r="223" spans="15:20" ht="16.149999999999999" customHeight="1" x14ac:dyDescent="0.2">
      <c r="O223" s="153"/>
      <c r="P223" s="150"/>
      <c r="Q223" s="150"/>
      <c r="R223" s="156"/>
      <c r="S223" s="160"/>
      <c r="T223" s="157"/>
    </row>
    <row r="224" spans="15:20" ht="16.149999999999999" customHeight="1" x14ac:dyDescent="0.2">
      <c r="O224" s="153"/>
      <c r="P224" s="150"/>
      <c r="Q224" s="150"/>
      <c r="R224" s="156"/>
      <c r="S224" s="160"/>
      <c r="T224" s="157"/>
    </row>
    <row r="225" spans="15:20" ht="16.149999999999999" customHeight="1" x14ac:dyDescent="0.2">
      <c r="O225" s="153"/>
      <c r="P225" s="150"/>
      <c r="Q225" s="150"/>
      <c r="R225" s="156"/>
      <c r="S225" s="160"/>
      <c r="T225" s="157"/>
    </row>
    <row r="226" spans="15:20" ht="16.149999999999999" customHeight="1" x14ac:dyDescent="0.2">
      <c r="O226" s="153"/>
      <c r="P226" s="150"/>
      <c r="Q226" s="150"/>
      <c r="R226" s="156"/>
      <c r="S226" s="160"/>
      <c r="T226" s="157"/>
    </row>
    <row r="227" spans="15:20" ht="16.149999999999999" customHeight="1" x14ac:dyDescent="0.2">
      <c r="O227" s="153"/>
      <c r="P227" s="150"/>
      <c r="Q227" s="150"/>
      <c r="R227" s="156"/>
      <c r="S227" s="160"/>
      <c r="T227" s="157"/>
    </row>
    <row r="228" spans="15:20" ht="16.149999999999999" customHeight="1" x14ac:dyDescent="0.2">
      <c r="O228" s="153"/>
      <c r="P228" s="150"/>
      <c r="Q228" s="150"/>
      <c r="R228" s="156"/>
      <c r="S228" s="160"/>
      <c r="T228" s="157"/>
    </row>
    <row r="229" spans="15:20" ht="16.149999999999999" customHeight="1" x14ac:dyDescent="0.2">
      <c r="O229" s="153"/>
      <c r="P229" s="150"/>
      <c r="Q229" s="150"/>
      <c r="R229" s="156"/>
      <c r="S229" s="160"/>
      <c r="T229" s="157"/>
    </row>
    <row r="230" spans="15:20" ht="16.149999999999999" customHeight="1" x14ac:dyDescent="0.2">
      <c r="O230" s="153"/>
      <c r="P230" s="150"/>
      <c r="Q230" s="150"/>
      <c r="R230" s="156"/>
      <c r="S230" s="160"/>
      <c r="T230" s="157"/>
    </row>
    <row r="231" spans="15:20" ht="16.149999999999999" customHeight="1" x14ac:dyDescent="0.2">
      <c r="O231" s="153"/>
      <c r="P231" s="150"/>
      <c r="Q231" s="150"/>
      <c r="R231" s="156"/>
      <c r="S231" s="160"/>
      <c r="T231" s="157"/>
    </row>
    <row r="232" spans="15:20" ht="16.149999999999999" customHeight="1" x14ac:dyDescent="0.2">
      <c r="O232" s="153"/>
      <c r="P232" s="150"/>
      <c r="Q232" s="150"/>
      <c r="R232" s="156"/>
      <c r="S232" s="160"/>
      <c r="T232" s="157"/>
    </row>
    <row r="233" spans="15:20" ht="16.149999999999999" customHeight="1" x14ac:dyDescent="0.2">
      <c r="O233" s="153"/>
      <c r="P233" s="150"/>
      <c r="Q233" s="150"/>
      <c r="R233" s="156"/>
      <c r="S233" s="160"/>
      <c r="T233" s="157"/>
    </row>
    <row r="234" spans="15:20" ht="16.149999999999999" customHeight="1" x14ac:dyDescent="0.2">
      <c r="O234" s="153"/>
      <c r="P234" s="150"/>
      <c r="Q234" s="150"/>
      <c r="R234" s="156"/>
      <c r="S234" s="160"/>
      <c r="T234" s="157"/>
    </row>
    <row r="235" spans="15:20" ht="16.149999999999999" customHeight="1" x14ac:dyDescent="0.2">
      <c r="O235" s="153"/>
      <c r="P235" s="150"/>
      <c r="Q235" s="150"/>
      <c r="R235" s="156"/>
      <c r="S235" s="160"/>
      <c r="T235" s="157"/>
    </row>
    <row r="236" spans="15:20" ht="16.149999999999999" customHeight="1" x14ac:dyDescent="0.2">
      <c r="O236" s="153"/>
      <c r="P236" s="150"/>
      <c r="Q236" s="150"/>
      <c r="R236" s="156"/>
      <c r="S236" s="160"/>
      <c r="T236" s="157"/>
    </row>
    <row r="237" spans="15:20" ht="16.149999999999999" customHeight="1" x14ac:dyDescent="0.2">
      <c r="O237" s="153"/>
      <c r="P237" s="150"/>
      <c r="Q237" s="150"/>
      <c r="R237" s="156"/>
      <c r="S237" s="160"/>
      <c r="T237" s="157"/>
    </row>
    <row r="238" spans="15:20" ht="16.149999999999999" customHeight="1" x14ac:dyDescent="0.2">
      <c r="O238" s="153"/>
      <c r="P238" s="150"/>
      <c r="Q238" s="150"/>
      <c r="R238" s="156"/>
      <c r="S238" s="160"/>
      <c r="T238" s="157"/>
    </row>
    <row r="239" spans="15:20" ht="16.149999999999999" customHeight="1" x14ac:dyDescent="0.2">
      <c r="O239" s="153"/>
      <c r="P239" s="150"/>
      <c r="Q239" s="150"/>
      <c r="R239" s="156"/>
      <c r="S239" s="160"/>
      <c r="T239" s="157"/>
    </row>
    <row r="240" spans="15:20" ht="16.149999999999999" customHeight="1" x14ac:dyDescent="0.2">
      <c r="O240" s="153"/>
      <c r="P240" s="150"/>
      <c r="Q240" s="150"/>
      <c r="R240" s="156"/>
      <c r="S240" s="160"/>
      <c r="T240" s="157"/>
    </row>
    <row r="241" spans="15:20" ht="16.149999999999999" customHeight="1" x14ac:dyDescent="0.2">
      <c r="O241" s="153"/>
      <c r="P241" s="150"/>
      <c r="Q241" s="150"/>
      <c r="R241" s="156"/>
      <c r="S241" s="160"/>
      <c r="T241" s="157"/>
    </row>
    <row r="242" spans="15:20" ht="16.149999999999999" customHeight="1" x14ac:dyDescent="0.2">
      <c r="O242" s="153"/>
      <c r="P242" s="150"/>
      <c r="Q242" s="150"/>
      <c r="R242" s="156"/>
      <c r="S242" s="160"/>
      <c r="T242" s="157"/>
    </row>
    <row r="243" spans="15:20" ht="16.149999999999999" customHeight="1" x14ac:dyDescent="0.2">
      <c r="O243" s="153"/>
      <c r="P243" s="150"/>
      <c r="Q243" s="150"/>
      <c r="R243" s="156"/>
      <c r="S243" s="160"/>
      <c r="T243" s="157"/>
    </row>
    <row r="244" spans="15:20" ht="16.149999999999999" customHeight="1" x14ac:dyDescent="0.2">
      <c r="O244" s="153"/>
      <c r="P244" s="150"/>
      <c r="Q244" s="150"/>
      <c r="R244" s="156"/>
      <c r="S244" s="160"/>
      <c r="T244" s="157"/>
    </row>
    <row r="245" spans="15:20" ht="16.149999999999999" customHeight="1" x14ac:dyDescent="0.2">
      <c r="O245" s="153"/>
      <c r="P245" s="150"/>
      <c r="Q245" s="150"/>
      <c r="R245" s="156"/>
      <c r="S245" s="160"/>
      <c r="T245" s="157"/>
    </row>
    <row r="246" spans="15:20" ht="16.149999999999999" customHeight="1" x14ac:dyDescent="0.2">
      <c r="O246" s="153"/>
      <c r="P246" s="150"/>
      <c r="Q246" s="150"/>
      <c r="R246" s="156"/>
      <c r="S246" s="160"/>
      <c r="T246" s="157"/>
    </row>
    <row r="247" spans="15:20" ht="16.149999999999999" customHeight="1" x14ac:dyDescent="0.2">
      <c r="O247" s="153"/>
      <c r="P247" s="150"/>
      <c r="Q247" s="150"/>
      <c r="R247" s="156"/>
      <c r="S247" s="160"/>
      <c r="T247" s="157"/>
    </row>
    <row r="248" spans="15:20" ht="16.149999999999999" customHeight="1" x14ac:dyDescent="0.2">
      <c r="O248" s="153"/>
      <c r="P248" s="150"/>
      <c r="Q248" s="150"/>
      <c r="R248" s="156"/>
      <c r="S248" s="160"/>
      <c r="T248" s="157"/>
    </row>
    <row r="249" spans="15:20" ht="16.149999999999999" customHeight="1" x14ac:dyDescent="0.2">
      <c r="O249" s="153"/>
      <c r="P249" s="150"/>
      <c r="Q249" s="150"/>
      <c r="R249" s="156"/>
      <c r="S249" s="160"/>
      <c r="T249" s="157"/>
    </row>
    <row r="250" spans="15:20" ht="16.149999999999999" customHeight="1" x14ac:dyDescent="0.2">
      <c r="O250" s="153"/>
      <c r="P250" s="150"/>
      <c r="Q250" s="150"/>
      <c r="R250" s="156"/>
      <c r="S250" s="160"/>
      <c r="T250" s="157"/>
    </row>
    <row r="251" spans="15:20" ht="16.149999999999999" customHeight="1" x14ac:dyDescent="0.2">
      <c r="O251" s="153"/>
      <c r="P251" s="150"/>
      <c r="Q251" s="150"/>
      <c r="R251" s="156"/>
      <c r="S251" s="160"/>
      <c r="T251" s="157"/>
    </row>
    <row r="252" spans="15:20" ht="16.149999999999999" customHeight="1" x14ac:dyDescent="0.2">
      <c r="O252" s="153"/>
      <c r="P252" s="150"/>
      <c r="Q252" s="150"/>
      <c r="R252" s="156"/>
      <c r="S252" s="160"/>
      <c r="T252" s="157"/>
    </row>
    <row r="253" spans="15:20" ht="16.149999999999999" customHeight="1" x14ac:dyDescent="0.2">
      <c r="O253" s="153"/>
      <c r="P253" s="150"/>
      <c r="Q253" s="150"/>
      <c r="R253" s="156"/>
      <c r="S253" s="160"/>
      <c r="T253" s="157"/>
    </row>
    <row r="254" spans="15:20" ht="16.149999999999999" customHeight="1" x14ac:dyDescent="0.2">
      <c r="O254" s="166"/>
      <c r="P254" s="151"/>
      <c r="Q254" s="151"/>
      <c r="R254" s="170"/>
      <c r="S254" s="172"/>
      <c r="T254" s="173"/>
    </row>
  </sheetData>
  <sheetProtection algorithmName="SHA-512" hashValue="gAJE8KloAfgSJ3QmrLSKaSzYr1Bh/3IqM6K5u6mi5FnjkSDNQGTxtDQCfPlRabm7/6+bP52tSxEI+/e0iqIhlw==" saltValue="5guQgivO77tPoFVPexs5Ww==" spinCount="100000" sheet="1" objects="1" scenarios="1"/>
  <mergeCells count="16">
    <mergeCell ref="G69:H69"/>
    <mergeCell ref="G70:H70"/>
    <mergeCell ref="G58:H58"/>
    <mergeCell ref="G57:H57"/>
    <mergeCell ref="A48:L48"/>
    <mergeCell ref="A60:L60"/>
    <mergeCell ref="H67:J67"/>
    <mergeCell ref="H55:J55"/>
    <mergeCell ref="G46:H46"/>
    <mergeCell ref="A41:L41"/>
    <mergeCell ref="H42:K43"/>
    <mergeCell ref="A1:O1"/>
    <mergeCell ref="A20:O20"/>
    <mergeCell ref="A7:B8"/>
    <mergeCell ref="C7:D8"/>
    <mergeCell ref="G45:H4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99D55-978A-4EE7-9339-73A986C722A0}">
  <sheetPr>
    <tabColor theme="5" tint="0.79998168889431442"/>
  </sheetPr>
  <dimension ref="A1:W501"/>
  <sheetViews>
    <sheetView topLeftCell="D1" workbookViewId="0">
      <selection activeCell="D1" sqref="D1"/>
    </sheetView>
  </sheetViews>
  <sheetFormatPr defaultColWidth="0" defaultRowHeight="15.75" customHeight="1" zeroHeight="1" x14ac:dyDescent="0.25"/>
  <cols>
    <col min="1" max="1" width="12.42578125" style="5" bestFit="1" customWidth="1"/>
    <col min="2" max="2" width="10.42578125" style="5" bestFit="1" customWidth="1"/>
    <col min="3" max="3" width="20.140625" style="5" bestFit="1" customWidth="1"/>
    <col min="4" max="4" width="20.7109375" style="5" bestFit="1" customWidth="1"/>
    <col min="5" max="5" width="22.42578125" style="5" bestFit="1" customWidth="1"/>
    <col min="6" max="6" width="18.7109375" style="2" bestFit="1" customWidth="1"/>
    <col min="7" max="7" width="9.5703125" style="2" bestFit="1" customWidth="1"/>
    <col min="8" max="8" width="19" style="2" bestFit="1" customWidth="1"/>
    <col min="9" max="9" width="17.85546875" style="2" bestFit="1" customWidth="1"/>
    <col min="10" max="10" width="27.28515625" style="2" bestFit="1" customWidth="1"/>
    <col min="11" max="11" width="44" style="8" bestFit="1" customWidth="1"/>
    <col min="12" max="12" width="7.28515625" style="49" bestFit="1" customWidth="1"/>
    <col min="13" max="13" width="20.140625" style="5" bestFit="1" customWidth="1"/>
    <col min="14" max="14" width="31.5703125" style="5" bestFit="1" customWidth="1"/>
    <col min="15" max="15" width="20.7109375" style="5" bestFit="1" customWidth="1"/>
    <col min="16" max="16" width="22.42578125" style="5" bestFit="1" customWidth="1"/>
    <col min="17" max="17" width="18.7109375" style="2" bestFit="1" customWidth="1"/>
    <col min="18" max="18" width="9.5703125" style="2" bestFit="1" customWidth="1"/>
    <col min="19" max="19" width="19" style="2" bestFit="1" customWidth="1"/>
    <col min="20" max="20" width="17.85546875" style="2" bestFit="1" customWidth="1"/>
    <col min="21" max="21" width="27.28515625" style="2" bestFit="1" customWidth="1"/>
    <col min="22" max="22" width="44" style="8" bestFit="1" customWidth="1"/>
    <col min="23" max="23" width="4.5703125" style="8" bestFit="1" customWidth="1"/>
    <col min="24" max="16384" width="9.140625" style="8" hidden="1"/>
  </cols>
  <sheetData>
    <row r="1" spans="1:23" ht="15.75" customHeight="1" x14ac:dyDescent="0.25">
      <c r="A1" s="4" t="s">
        <v>98</v>
      </c>
      <c r="B1" s="4" t="s">
        <v>112</v>
      </c>
      <c r="C1" s="4" t="s">
        <v>110</v>
      </c>
      <c r="D1" s="4" t="s">
        <v>5</v>
      </c>
      <c r="E1" s="4" t="s">
        <v>6</v>
      </c>
      <c r="F1" s="3" t="s">
        <v>69</v>
      </c>
      <c r="G1" s="3" t="s">
        <v>68</v>
      </c>
      <c r="H1" s="3" t="s">
        <v>72</v>
      </c>
      <c r="I1" s="3" t="s">
        <v>70</v>
      </c>
      <c r="J1" s="3" t="s">
        <v>71</v>
      </c>
      <c r="K1" s="30" t="s">
        <v>11</v>
      </c>
      <c r="L1" s="2" t="str">
        <f>IF(COUNTA(_xlfn.ANCHORARRAY($D$2))&gt;1,_xlfn.QUARTILE.INC(_xlfn.ANCHORARRAY($J$2),1),"n&lt;2")</f>
        <v>n&lt;2</v>
      </c>
      <c r="M1" s="4" t="s">
        <v>110</v>
      </c>
      <c r="N1" s="4" t="s">
        <v>113</v>
      </c>
      <c r="O1" s="4" t="s">
        <v>5</v>
      </c>
      <c r="P1" s="4" t="s">
        <v>6</v>
      </c>
      <c r="Q1" s="3" t="s">
        <v>69</v>
      </c>
      <c r="R1" s="3" t="s">
        <v>68</v>
      </c>
      <c r="S1" s="3" t="s">
        <v>72</v>
      </c>
      <c r="T1" s="3" t="s">
        <v>70</v>
      </c>
      <c r="U1" s="3" t="s">
        <v>71</v>
      </c>
      <c r="V1" s="30" t="s">
        <v>11</v>
      </c>
      <c r="W1" s="2" t="str">
        <f>IF(COUNTA(_xlfn.ANCHORARRAY($O$2))&gt;1,_xlfn.QUARTILE.INC(_xlfn.ANCHORARRAY($U$2),1),"n&lt;2")</f>
        <v>n&lt;2</v>
      </c>
    </row>
    <row r="2" spans="1:23" ht="15.75" customHeight="1" x14ac:dyDescent="0.25">
      <c r="A2" s="5" t="str" cm="1">
        <f t="array" ref="A2">IFERROR(_xlfn.TAKE(_xlfn._xlws.FILTER('Outlier Analysis'!$G$13:$G$512,'Outlier Analysis'!$G$13:$G$512&lt;&gt;""),COUNT(_xlfn.ANCHORARRAY($B$2))),"")</f>
        <v/>
      </c>
      <c r="B2" s="5" t="str" cm="1">
        <f t="array" ref="B2">IFERROR(IF('Normal Plots'!$Y$38="No",ROUND(_xlfn._xlws.FILTER('Outlier Analysis'!$I$13:$I$512,'Outlier Analysis'!$I$13:$I$512&lt;&gt;""),0),LN(_xlfn._xlws.FILTER('Outlier Analysis'!$I$13:$I$512,'Outlier Analysis'!$I$13:$I$512&lt;&gt;""))),"")</f>
        <v/>
      </c>
      <c r="C2" s="5" t="str" cm="1">
        <f t="array" ref="C2">_xlfn.SORTBY(_xlfn.ANCHORARRAY(A2),_xlfn.ANCHORARRAY(B2))</f>
        <v/>
      </c>
      <c r="D2" s="5" t="str" cm="1">
        <f t="array" ref="D2">_xlfn._xlws.SORT(_xlfn.ANCHORARRAY(B2),1,1)</f>
        <v/>
      </c>
      <c r="E2" s="5" t="str" cm="1">
        <f t="array" ref="E2">_xlfn._xlws.SORT(_xlfn.ANCHORARRAY($D$2),1,-1)</f>
        <v/>
      </c>
      <c r="F2" s="9" t="str">
        <f>IF(ISNUMBER($D2),(SUBTOTAL(3,$D$2:$D2)-0.5)/COUNTA(_xlfn.ANCHORARRAY($D$2)),"")</f>
        <v/>
      </c>
      <c r="G2" s="2" t="str">
        <f>IF(ISNUMBER($D2),_xlfn.NORM.S.INV($F2),"")</f>
        <v/>
      </c>
      <c r="H2" s="2" t="str">
        <f>IF(ISNUMBER($D2),STANDARDIZE($D2,AVERAGE(_xlfn.ANCHORARRAY($D$2)),_xlfn.STDEV.S(_xlfn.ANCHORARRAY($D$2))),"")</f>
        <v/>
      </c>
      <c r="I2" s="2" t="str" cm="1">
        <f t="array" ref="I2">IF(ISNUMBER($D$2),_xlfn._xlws.SORT(_xlfn._xlws.FILTER($G$2:$G$130,ISNUMBER($G$2:$G$130),"")),"")</f>
        <v/>
      </c>
      <c r="J2" s="2" t="str" cm="1">
        <f t="array" ref="J2">IF(ISNUMBER($D$2),_xlfn._xlws.SORT(_xlfn._xlws.FILTER($H$2:$H$130,ISNUMBER($H$2:$H$130),"")),"")</f>
        <v/>
      </c>
      <c r="K2" s="30" t="s">
        <v>12</v>
      </c>
      <c r="L2" s="2" t="str">
        <f>IF(COUNTA(_xlfn.ANCHORARRAY($D$2))&gt;1,_xlfn.QUARTILE.INC(_xlfn.ANCHORARRAY($J$2),3),"n&lt;2")</f>
        <v>n&lt;2</v>
      </c>
      <c r="M2" s="5" t="str" cm="1">
        <f t="array" ref="M2">IFERROR(IF('Outlier Analysis'!$J$9&gt;=25,_xlfn.SWITCH('Rosner''s Test (TSS)'!C38,0,_xlfn.ANCHORARRAY('Rosner''s Test (TSS)'!A52),1,_xlfn.ANCHORARRAY('Rosner''s Test (TSS)'!C52),2,_xlfn.ANCHORARRAY('Rosner''s Test (TSS)'!E52),3,_xlfn.ANCHORARRAY('Rosner''s Test (TSS)'!G52),4,_xlfn.ANCHORARRAY('Rosner''s Test (TSS)'!I52),5,_xlfn.ANCHORARRAY('Rosner''s Test (TSS)'!K52),6,_xlfn.ANCHORARRAY('Rosner''s Test (TSS)'!M52),7,_xlfn.ANCHORARRAY('Rosner''s Test (TSS)'!O52),8,_xlfn.ANCHORARRAY('Rosner''s Test (TSS)'!Q52),9,_xlfn.ANCHORARRAY('Rosner''s Test (TSS)'!S52),10,_xlfn.ANCHORARRAY('Rosner''s Test (TSS)'!U52)),IF(AND('Dixon''s Test (TSS)'!$I$27,'Dixon''s Test (TSS)'!$J$27),_xlfn.DROP(_xlfn.DROP(_xlfn.ANCHORARRAY($C$2),1),-1),IF('Dixon''s Test (TSS)'!$I$27,_xlfn.DROP(_xlfn.ANCHORARRAY($C$2),1),IF('Dixon''s Test (TSS)'!$J$27,_xlfn.DROP(_xlfn.ANCHORARRAY($C$2),-1),_xlfn.ANCHORARRAY($C$2))))),"")</f>
        <v/>
      </c>
      <c r="N2" s="5" t="str" cm="1">
        <f t="array" ref="N2">IFERROR(IF('Outlier Analysis'!$J$9&gt;=25,_xlfn.SORTBY(_xlfn.SWITCH('Rosner''s Test (TSS)'!C38,0,_xlfn.ANCHORARRAY('Rosner''s Test (TSS)'!B52),1,_xlfn.ANCHORARRAY('Rosner''s Test (TSS)'!D52),2,_xlfn.ANCHORARRAY('Rosner''s Test (TSS)'!F52),3,_xlfn.ANCHORARRAY('Rosner''s Test (TSS)'!H52),4,_xlfn.ANCHORARRAY('Rosner''s Test (TSS)'!J52),5,_xlfn.ANCHORARRAY('Rosner''s Test (TSS)'!L52),6,_xlfn.ANCHORARRAY('Rosner''s Test (TSS)'!N52),7,_xlfn.ANCHORARRAY('Rosner''s Test (TSS)'!P52),8,_xlfn.ANCHORARRAY('Rosner''s Test (TSS)'!R52),9,_xlfn.ANCHORARRAY('Rosner''s Test (TSS)'!T52),10,_xlfn.ANCHORARRAY('Rosner''s Test (TSS)'!V52)),_xlfn.SWITCH('Rosner''s Test (TSS)'!C38,0,_xlfn.ANCHORARRAY('Rosner''s Test (TSS)'!A52),1,_xlfn.ANCHORARRAY('Rosner''s Test (TSS)'!C52),2,_xlfn.ANCHORARRAY('Rosner''s Test (TSS)'!E52),3,_xlfn.ANCHORARRAY('Rosner''s Test (TSS)'!G52),4,_xlfn.ANCHORARRAY('Rosner''s Test (TSS)'!I52),5,_xlfn.ANCHORARRAY('Rosner''s Test (TSS)'!K52),6,_xlfn.ANCHORARRAY('Rosner''s Test (TSS)'!M52),7,_xlfn.ANCHORARRAY('Rosner''s Test (TSS)'!O52),8,_xlfn.ANCHORARRAY('Rosner''s Test (TSS)'!Q52),9,_xlfn.ANCHORARRAY('Rosner''s Test (TSS)'!S52),10,_xlfn.ANCHORARRAY('Rosner''s Test (TSS)'!U52))),IF(AND('Dixon''s Test (TSS)'!$I$27,'Dixon''s Test (TSS)'!$J$27),_xlfn.DROP(_xlfn.DROP(_xlfn.ANCHORARRAY($D$2),1),-1),IF('Dixon''s Test (TSS)'!$I$27,_xlfn.DROP(_xlfn.ANCHORARRAY($D$2),1),IF('Dixon''s Test (TSS)'!$J$27,_xlfn.DROP(_xlfn.ANCHORARRAY($D$2),-1),_xlfn.ANCHORARRAY($D$2))))),"")</f>
        <v/>
      </c>
      <c r="O2" s="5" t="str" cm="1">
        <f t="array" ref="O2">_xlfn._xlws.SORT(_xlfn.ANCHORARRAY(N2),1,1)</f>
        <v/>
      </c>
      <c r="P2" s="5" t="str" cm="1">
        <f t="array" ref="P2">_xlfn._xlws.SORT(_xlfn.ANCHORARRAY($O$2),1,-1)</f>
        <v/>
      </c>
      <c r="Q2" s="9" t="str">
        <f>IF(ISNUMBER($O2),(SUBTOTAL(3,$O$2:$O2)-0.5)/COUNTA(_xlfn.ANCHORARRAY($O$2)),"")</f>
        <v/>
      </c>
      <c r="R2" s="2" t="str">
        <f>IF(ISNUMBER($O2),_xlfn.NORM.S.INV($Q2),"")</f>
        <v/>
      </c>
      <c r="S2" s="2" t="str">
        <f>IF(ISNUMBER($O2),STANDARDIZE($O2,AVERAGE(_xlfn.ANCHORARRAY($O$2)),_xlfn.STDEV.S(_xlfn.ANCHORARRAY($O$2))),"")</f>
        <v/>
      </c>
      <c r="T2" s="2" t="str" cm="1">
        <f t="array" ref="T2">IF(ISNUMBER($O$2),_xlfn._xlws.SORT(_xlfn._xlws.FILTER($R$2:$R$130,ISNUMBER($R$2:$R$130),"")),"")</f>
        <v/>
      </c>
      <c r="U2" s="2" t="str" cm="1">
        <f t="array" ref="U2">IF(ISNUMBER($O$2),_xlfn._xlws.SORT(_xlfn._xlws.FILTER($S$2:$S$130,ISNUMBER($S$2:$S$130),"")),"")</f>
        <v/>
      </c>
      <c r="V2" s="30" t="s">
        <v>12</v>
      </c>
      <c r="W2" s="2" t="str">
        <f>IF(COUNTA(_xlfn.ANCHORARRAY($O$2))&gt;1,_xlfn.QUARTILE.INC(_xlfn.ANCHORARRAY($U$2),3),"n&lt;2")</f>
        <v>n&lt;2</v>
      </c>
    </row>
    <row r="3" spans="1:23" ht="15.75" customHeight="1" x14ac:dyDescent="0.25">
      <c r="F3" s="9" t="str">
        <f>IF(ISNUMBER($D3),(SUBTOTAL(3,$D$2:$D3)-0.5)/COUNTA(_xlfn.ANCHORARRAY($D$2)),"")</f>
        <v/>
      </c>
      <c r="G3" s="2" t="str">
        <f t="shared" ref="G3:G66" si="0">IF(ISNUMBER($D3),_xlfn.NORM.S.INV($F3),"")</f>
        <v/>
      </c>
      <c r="H3" s="2" t="str">
        <f>IF(ISNUMBER($D3),STANDARDIZE($D3,AVERAGE(_xlfn.ANCHORARRAY($D$2)),_xlfn.STDEV.S(_xlfn.ANCHORARRAY($D$2))),"")</f>
        <v/>
      </c>
      <c r="K3" s="30" t="s">
        <v>13</v>
      </c>
      <c r="L3" s="49" t="str">
        <f>IF(COUNTA(_xlfn.ANCHORARRAY($D$2))&gt;1,-0.67,"n&lt;2")</f>
        <v>n&lt;2</v>
      </c>
      <c r="Q3" s="9" t="str">
        <f>IF(ISNUMBER($O3),(SUBTOTAL(3,$O$2:$O3)-0.5)/COUNTA(_xlfn.ANCHORARRAY($O$2)),"")</f>
        <v/>
      </c>
      <c r="R3" s="2" t="str">
        <f>IF(ISNUMBER($O3),_xlfn.NORM.S.INV($Q3),"")</f>
        <v/>
      </c>
      <c r="S3" s="2" t="str">
        <f t="shared" ref="S3:S66" si="1">IF(ISNUMBER($O3),STANDARDIZE($O3,AVERAGE(_xlfn.ANCHORARRAY($O$2)),_xlfn.STDEV.S(_xlfn.ANCHORARRAY($O$2))),"")</f>
        <v/>
      </c>
      <c r="V3" s="30" t="s">
        <v>13</v>
      </c>
      <c r="W3" s="49" t="str">
        <f>IF(COUNTA(_xlfn.ANCHORARRAY($D$2))&gt;1,-0.67,"n&lt;2")</f>
        <v>n&lt;2</v>
      </c>
    </row>
    <row r="4" spans="1:23" ht="15.75" customHeight="1" x14ac:dyDescent="0.25">
      <c r="F4" s="9" t="str">
        <f>IF(ISNUMBER($D4),(SUBTOTAL(3,$D$2:$D4)-0.5)/COUNTA(_xlfn.ANCHORARRAY($D$2)),"")</f>
        <v/>
      </c>
      <c r="G4" s="2" t="str">
        <f t="shared" si="0"/>
        <v/>
      </c>
      <c r="H4" s="2" t="str">
        <f>IF(ISNUMBER($D4),STANDARDIZE($D4,AVERAGE(_xlfn.ANCHORARRAY($D$2)),_xlfn.STDEV.S(_xlfn.ANCHORARRAY($D$2))),"")</f>
        <v/>
      </c>
      <c r="K4" s="30" t="s">
        <v>14</v>
      </c>
      <c r="L4" s="49" t="str">
        <f>IF(COUNTA(_xlfn.ANCHORARRAY($D$2))&gt;1,0.67,"n&lt;2")</f>
        <v>n&lt;2</v>
      </c>
      <c r="Q4" s="9" t="str">
        <f>IF(ISNUMBER($O4),(SUBTOTAL(3,$O$2:$O4)-0.5)/COUNTA(_xlfn.ANCHORARRAY($O$2)),"")</f>
        <v/>
      </c>
      <c r="R4" s="2" t="str">
        <f t="shared" ref="R4:R67" si="2">IF(ISNUMBER($O4),_xlfn.NORM.S.INV($Q4),"")</f>
        <v/>
      </c>
      <c r="S4" s="2" t="str">
        <f t="shared" si="1"/>
        <v/>
      </c>
      <c r="V4" s="30" t="s">
        <v>14</v>
      </c>
      <c r="W4" s="49" t="str">
        <f>IF(COUNTA(_xlfn.ANCHORARRAY($D$2))&gt;1,0.67,"n&lt;2")</f>
        <v>n&lt;2</v>
      </c>
    </row>
    <row r="5" spans="1:23" ht="15.75" customHeight="1" x14ac:dyDescent="0.25">
      <c r="F5" s="9" t="str">
        <f>IF(ISNUMBER($D5),(SUBTOTAL(3,$D$2:$D5)-0.5)/COUNTA(_xlfn.ANCHORARRAY($D$2)),"")</f>
        <v/>
      </c>
      <c r="G5" s="2" t="str">
        <f t="shared" si="0"/>
        <v/>
      </c>
      <c r="H5" s="2" t="str">
        <f>IF(ISNUMBER($D5),STANDARDIZE($D5,AVERAGE(_xlfn.ANCHORARRAY($D$2)),_xlfn.STDEV.S(_xlfn.ANCHORARRAY($D$2))),"")</f>
        <v/>
      </c>
      <c r="Q5" s="9" t="str">
        <f>IF(ISNUMBER($O5),(SUBTOTAL(3,$O$2:$O5)-0.5)/COUNTA(_xlfn.ANCHORARRAY($O$2)),"")</f>
        <v/>
      </c>
      <c r="R5" s="2" t="str">
        <f t="shared" si="2"/>
        <v/>
      </c>
      <c r="S5" s="2" t="str">
        <f t="shared" si="1"/>
        <v/>
      </c>
    </row>
    <row r="6" spans="1:23" ht="15.75" customHeight="1" x14ac:dyDescent="0.25">
      <c r="F6" s="9" t="str">
        <f>IF(ISNUMBER($D6),(SUBTOTAL(3,$D$2:$D6)-0.5)/COUNTA(_xlfn.ANCHORARRAY($D$2)),"")</f>
        <v/>
      </c>
      <c r="G6" s="2" t="str">
        <f t="shared" si="0"/>
        <v/>
      </c>
      <c r="H6" s="2" t="str">
        <f t="shared" ref="H6:H69" si="3">IF(ISNUMBER($D6),STANDARDIZE($D6,AVERAGE(_xlfn.ANCHORARRAY($D$2)),_xlfn.STDEV.S(_xlfn.ANCHORARRAY($D$2))),"")</f>
        <v/>
      </c>
      <c r="K6" s="30"/>
      <c r="Q6" s="9" t="str">
        <f>IF(ISNUMBER($O6),(SUBTOTAL(3,$O$2:$O6)-0.5)/COUNTA(_xlfn.ANCHORARRAY($O$2)),"")</f>
        <v/>
      </c>
      <c r="R6" s="2" t="str">
        <f t="shared" si="2"/>
        <v/>
      </c>
      <c r="S6" s="2" t="str">
        <f t="shared" si="1"/>
        <v/>
      </c>
    </row>
    <row r="7" spans="1:23" ht="15.75" customHeight="1" x14ac:dyDescent="0.25">
      <c r="F7" s="9" t="str">
        <f>IF(ISNUMBER($D7),(SUBTOTAL(3,$D$2:$D7)-0.5)/COUNTA(_xlfn.ANCHORARRAY($D$2)),"")</f>
        <v/>
      </c>
      <c r="G7" s="2" t="str">
        <f t="shared" si="0"/>
        <v/>
      </c>
      <c r="H7" s="2" t="str">
        <f>IF(ISNUMBER($D7),STANDARDIZE($D7,AVERAGE(_xlfn.ANCHORARRAY($D$2)),_xlfn.STDEV.S(_xlfn.ANCHORARRAY($D$2))),"")</f>
        <v/>
      </c>
      <c r="K7" s="30"/>
      <c r="Q7" s="9" t="str">
        <f>IF(ISNUMBER($O7),(SUBTOTAL(3,$O$2:$O7)-0.5)/COUNTA(_xlfn.ANCHORARRAY($O$2)),"")</f>
        <v/>
      </c>
      <c r="R7" s="2" t="str">
        <f t="shared" si="2"/>
        <v/>
      </c>
      <c r="S7" s="2" t="str">
        <f t="shared" si="1"/>
        <v/>
      </c>
    </row>
    <row r="8" spans="1:23" ht="15.75" customHeight="1" x14ac:dyDescent="0.25">
      <c r="F8" s="9" t="str">
        <f>IF(ISNUMBER($D8),(SUBTOTAL(3,$D$2:$D8)-0.5)/COUNTA(_xlfn.ANCHORARRAY($D$2)),"")</f>
        <v/>
      </c>
      <c r="G8" s="2" t="str">
        <f t="shared" si="0"/>
        <v/>
      </c>
      <c r="H8" s="2" t="str">
        <f t="shared" si="3"/>
        <v/>
      </c>
      <c r="Q8" s="9" t="str">
        <f>IF(ISNUMBER($O8),(SUBTOTAL(3,$O$2:$O8)-0.5)/COUNTA(_xlfn.ANCHORARRAY($O$2)),"")</f>
        <v/>
      </c>
      <c r="R8" s="2" t="str">
        <f t="shared" si="2"/>
        <v/>
      </c>
      <c r="S8" s="2" t="str">
        <f t="shared" si="1"/>
        <v/>
      </c>
    </row>
    <row r="9" spans="1:23" ht="15.75" customHeight="1" x14ac:dyDescent="0.25">
      <c r="F9" s="9" t="str">
        <f>IF(ISNUMBER($D9),(SUBTOTAL(3,$D$2:$D9)-0.5)/COUNTA(_xlfn.ANCHORARRAY($D$2)),"")</f>
        <v/>
      </c>
      <c r="G9" s="2" t="str">
        <f t="shared" si="0"/>
        <v/>
      </c>
      <c r="H9" s="2" t="str">
        <f t="shared" si="3"/>
        <v/>
      </c>
      <c r="Q9" s="9" t="str">
        <f>IF(ISNUMBER($O9),(SUBTOTAL(3,$O$2:$O9)-0.5)/COUNTA(_xlfn.ANCHORARRAY($O$2)),"")</f>
        <v/>
      </c>
      <c r="R9" s="2" t="str">
        <f t="shared" si="2"/>
        <v/>
      </c>
      <c r="S9" s="2" t="str">
        <f t="shared" si="1"/>
        <v/>
      </c>
    </row>
    <row r="10" spans="1:23" ht="15.75" customHeight="1" x14ac:dyDescent="0.25">
      <c r="F10" s="9" t="str">
        <f>IF(ISNUMBER($D10),(SUBTOTAL(3,$D$2:$D10)-0.5)/COUNTA(_xlfn.ANCHORARRAY($D$2)),"")</f>
        <v/>
      </c>
      <c r="G10" s="2" t="str">
        <f t="shared" si="0"/>
        <v/>
      </c>
      <c r="H10" s="2" t="str">
        <f t="shared" si="3"/>
        <v/>
      </c>
      <c r="Q10" s="9" t="str">
        <f>IF(ISNUMBER($O10),(SUBTOTAL(3,$O$2:$O10)-0.5)/COUNTA(_xlfn.ANCHORARRAY($O$2)),"")</f>
        <v/>
      </c>
      <c r="R10" s="2" t="str">
        <f t="shared" si="2"/>
        <v/>
      </c>
      <c r="S10" s="2" t="str">
        <f t="shared" si="1"/>
        <v/>
      </c>
    </row>
    <row r="11" spans="1:23" ht="15.75" customHeight="1" x14ac:dyDescent="0.25">
      <c r="F11" s="9" t="str">
        <f>IF(ISNUMBER($D11),(SUBTOTAL(3,$D$2:$D11)-0.5)/COUNTA(_xlfn.ANCHORARRAY($D$2)),"")</f>
        <v/>
      </c>
      <c r="G11" s="2" t="str">
        <f t="shared" si="0"/>
        <v/>
      </c>
      <c r="H11" s="2" t="str">
        <f t="shared" si="3"/>
        <v/>
      </c>
      <c r="Q11" s="9" t="str">
        <f>IF(ISNUMBER($O11),(SUBTOTAL(3,$O$2:$O11)-0.5)/COUNTA(_xlfn.ANCHORARRAY($O$2)),"")</f>
        <v/>
      </c>
      <c r="R11" s="2" t="str">
        <f t="shared" si="2"/>
        <v/>
      </c>
      <c r="S11" s="2" t="str">
        <f t="shared" si="1"/>
        <v/>
      </c>
    </row>
    <row r="12" spans="1:23" ht="15.75" customHeight="1" x14ac:dyDescent="0.25">
      <c r="F12" s="9" t="str">
        <f>IF(ISNUMBER($D12),(SUBTOTAL(3,$D$2:$D12)-0.5)/COUNTA(_xlfn.ANCHORARRAY($D$2)),"")</f>
        <v/>
      </c>
      <c r="G12" s="2" t="str">
        <f t="shared" si="0"/>
        <v/>
      </c>
      <c r="H12" s="2" t="str">
        <f t="shared" si="3"/>
        <v/>
      </c>
      <c r="Q12" s="9" t="str">
        <f>IF(ISNUMBER($O12),(SUBTOTAL(3,$O$2:$O12)-0.5)/COUNTA(_xlfn.ANCHORARRAY($O$2)),"")</f>
        <v/>
      </c>
      <c r="R12" s="2" t="str">
        <f t="shared" si="2"/>
        <v/>
      </c>
      <c r="S12" s="2" t="str">
        <f t="shared" si="1"/>
        <v/>
      </c>
    </row>
    <row r="13" spans="1:23" ht="15.75" customHeight="1" x14ac:dyDescent="0.25">
      <c r="F13" s="9" t="str">
        <f>IF(ISNUMBER($D13),(SUBTOTAL(3,$D$2:$D13)-0.5)/COUNTA(_xlfn.ANCHORARRAY($D$2)),"")</f>
        <v/>
      </c>
      <c r="G13" s="2" t="str">
        <f t="shared" si="0"/>
        <v/>
      </c>
      <c r="H13" s="2" t="str">
        <f t="shared" si="3"/>
        <v/>
      </c>
      <c r="Q13" s="9" t="str">
        <f>IF(ISNUMBER($O13),(SUBTOTAL(3,$O$2:$O13)-0.5)/COUNTA(_xlfn.ANCHORARRAY($O$2)),"")</f>
        <v/>
      </c>
      <c r="R13" s="2" t="str">
        <f t="shared" si="2"/>
        <v/>
      </c>
      <c r="S13" s="2" t="str">
        <f t="shared" si="1"/>
        <v/>
      </c>
    </row>
    <row r="14" spans="1:23" ht="15.75" customHeight="1" x14ac:dyDescent="0.25">
      <c r="F14" s="9" t="str">
        <f>IF(ISNUMBER($D14),(SUBTOTAL(3,$D$2:$D14)-0.5)/COUNTA(_xlfn.ANCHORARRAY($D$2)),"")</f>
        <v/>
      </c>
      <c r="G14" s="2" t="str">
        <f t="shared" si="0"/>
        <v/>
      </c>
      <c r="H14" s="2" t="str">
        <f t="shared" si="3"/>
        <v/>
      </c>
      <c r="Q14" s="9" t="str">
        <f>IF(ISNUMBER($O14),(SUBTOTAL(3,$O$2:$O14)-0.5)/COUNTA(_xlfn.ANCHORARRAY($O$2)),"")</f>
        <v/>
      </c>
      <c r="R14" s="2" t="str">
        <f t="shared" si="2"/>
        <v/>
      </c>
      <c r="S14" s="2" t="str">
        <f t="shared" si="1"/>
        <v/>
      </c>
    </row>
    <row r="15" spans="1:23" ht="15.75" customHeight="1" x14ac:dyDescent="0.25">
      <c r="F15" s="9" t="str">
        <f>IF(ISNUMBER($D15),(SUBTOTAL(3,$D$2:$D15)-0.5)/COUNTA(_xlfn.ANCHORARRAY($D$2)),"")</f>
        <v/>
      </c>
      <c r="G15" s="2" t="str">
        <f t="shared" si="0"/>
        <v/>
      </c>
      <c r="H15" s="2" t="str">
        <f t="shared" si="3"/>
        <v/>
      </c>
      <c r="Q15" s="9" t="str">
        <f>IF(ISNUMBER($O15),(SUBTOTAL(3,$O$2:$O15)-0.5)/COUNTA(_xlfn.ANCHORARRAY($O$2)),"")</f>
        <v/>
      </c>
      <c r="R15" s="2" t="str">
        <f t="shared" si="2"/>
        <v/>
      </c>
      <c r="S15" s="2" t="str">
        <f t="shared" si="1"/>
        <v/>
      </c>
    </row>
    <row r="16" spans="1:23" ht="15.75" customHeight="1" x14ac:dyDescent="0.25">
      <c r="F16" s="9" t="str">
        <f>IF(ISNUMBER($D16),(SUBTOTAL(3,$D$2:$D16)-0.5)/COUNTA(_xlfn.ANCHORARRAY($D$2)),"")</f>
        <v/>
      </c>
      <c r="G16" s="2" t="str">
        <f t="shared" si="0"/>
        <v/>
      </c>
      <c r="H16" s="2" t="str">
        <f t="shared" si="3"/>
        <v/>
      </c>
      <c r="Q16" s="9" t="str">
        <f>IF(ISNUMBER($O16),(SUBTOTAL(3,$O$2:$O16)-0.5)/COUNTA(_xlfn.ANCHORARRAY($O$2)),"")</f>
        <v/>
      </c>
      <c r="R16" s="2" t="str">
        <f t="shared" si="2"/>
        <v/>
      </c>
      <c r="S16" s="2" t="str">
        <f t="shared" si="1"/>
        <v/>
      </c>
    </row>
    <row r="17" spans="6:19" ht="15.75" customHeight="1" x14ac:dyDescent="0.25">
      <c r="F17" s="9" t="str">
        <f>IF(ISNUMBER($D17),(SUBTOTAL(3,$D$2:$D17)-0.5)/COUNTA(_xlfn.ANCHORARRAY($D$2)),"")</f>
        <v/>
      </c>
      <c r="G17" s="2" t="str">
        <f t="shared" si="0"/>
        <v/>
      </c>
      <c r="H17" s="2" t="str">
        <f t="shared" si="3"/>
        <v/>
      </c>
      <c r="Q17" s="9" t="str">
        <f>IF(ISNUMBER($O17),(SUBTOTAL(3,$O$2:$O17)-0.5)/COUNTA(_xlfn.ANCHORARRAY($O$2)),"")</f>
        <v/>
      </c>
      <c r="R17" s="2" t="str">
        <f t="shared" si="2"/>
        <v/>
      </c>
      <c r="S17" s="2" t="str">
        <f t="shared" si="1"/>
        <v/>
      </c>
    </row>
    <row r="18" spans="6:19" ht="15.75" customHeight="1" x14ac:dyDescent="0.25">
      <c r="F18" s="9" t="str">
        <f>IF(ISNUMBER($D18),(SUBTOTAL(3,$D$2:$D18)-0.5)/COUNTA(_xlfn.ANCHORARRAY($D$2)),"")</f>
        <v/>
      </c>
      <c r="G18" s="2" t="str">
        <f t="shared" si="0"/>
        <v/>
      </c>
      <c r="H18" s="2" t="str">
        <f t="shared" si="3"/>
        <v/>
      </c>
      <c r="Q18" s="9" t="str">
        <f>IF(ISNUMBER($O18),(SUBTOTAL(3,$O$2:$O18)-0.5)/COUNTA(_xlfn.ANCHORARRAY($O$2)),"")</f>
        <v/>
      </c>
      <c r="R18" s="2" t="str">
        <f t="shared" si="2"/>
        <v/>
      </c>
      <c r="S18" s="2" t="str">
        <f t="shared" si="1"/>
        <v/>
      </c>
    </row>
    <row r="19" spans="6:19" ht="15.75" customHeight="1" x14ac:dyDescent="0.25">
      <c r="F19" s="9" t="str">
        <f>IF(ISNUMBER($D19),(SUBTOTAL(3,$D$2:$D19)-0.5)/COUNTA(_xlfn.ANCHORARRAY($D$2)),"")</f>
        <v/>
      </c>
      <c r="G19" s="2" t="str">
        <f t="shared" si="0"/>
        <v/>
      </c>
      <c r="H19" s="2" t="str">
        <f t="shared" si="3"/>
        <v/>
      </c>
      <c r="Q19" s="9" t="str">
        <f>IF(ISNUMBER($O19),(SUBTOTAL(3,$O$2:$O19)-0.5)/COUNTA(_xlfn.ANCHORARRAY($O$2)),"")</f>
        <v/>
      </c>
      <c r="R19" s="2" t="str">
        <f t="shared" si="2"/>
        <v/>
      </c>
      <c r="S19" s="2" t="str">
        <f t="shared" si="1"/>
        <v/>
      </c>
    </row>
    <row r="20" spans="6:19" ht="15.75" customHeight="1" x14ac:dyDescent="0.25">
      <c r="F20" s="9" t="str">
        <f>IF(ISNUMBER($D20),(SUBTOTAL(3,$D$2:$D20)-0.5)/COUNTA(_xlfn.ANCHORARRAY($D$2)),"")</f>
        <v/>
      </c>
      <c r="G20" s="2" t="str">
        <f t="shared" si="0"/>
        <v/>
      </c>
      <c r="H20" s="2" t="str">
        <f t="shared" si="3"/>
        <v/>
      </c>
      <c r="Q20" s="9" t="str">
        <f>IF(ISNUMBER($O20),(SUBTOTAL(3,$O$2:$O20)-0.5)/COUNTA(_xlfn.ANCHORARRAY($O$2)),"")</f>
        <v/>
      </c>
      <c r="R20" s="2" t="str">
        <f t="shared" si="2"/>
        <v/>
      </c>
      <c r="S20" s="2" t="str">
        <f t="shared" si="1"/>
        <v/>
      </c>
    </row>
    <row r="21" spans="6:19" ht="15.75" customHeight="1" x14ac:dyDescent="0.25">
      <c r="F21" s="9" t="str">
        <f>IF(ISNUMBER($D21),(SUBTOTAL(3,$D$2:$D21)-0.5)/COUNTA(_xlfn.ANCHORARRAY($D$2)),"")</f>
        <v/>
      </c>
      <c r="G21" s="2" t="str">
        <f t="shared" si="0"/>
        <v/>
      </c>
      <c r="H21" s="2" t="str">
        <f t="shared" si="3"/>
        <v/>
      </c>
      <c r="Q21" s="9" t="str">
        <f>IF(ISNUMBER($O21),(SUBTOTAL(3,$O$2:$O21)-0.5)/COUNTA(_xlfn.ANCHORARRAY($O$2)),"")</f>
        <v/>
      </c>
      <c r="R21" s="2" t="str">
        <f t="shared" si="2"/>
        <v/>
      </c>
      <c r="S21" s="2" t="str">
        <f t="shared" si="1"/>
        <v/>
      </c>
    </row>
    <row r="22" spans="6:19" ht="15.75" customHeight="1" x14ac:dyDescent="0.25">
      <c r="F22" s="9" t="str">
        <f>IF(ISNUMBER($D22),(SUBTOTAL(3,$D$2:$D22)-0.5)/COUNTA(_xlfn.ANCHORARRAY($D$2)),"")</f>
        <v/>
      </c>
      <c r="G22" s="2" t="str">
        <f t="shared" si="0"/>
        <v/>
      </c>
      <c r="H22" s="2" t="str">
        <f t="shared" si="3"/>
        <v/>
      </c>
      <c r="Q22" s="9" t="str">
        <f>IF(ISNUMBER($O22),(SUBTOTAL(3,$O$2:$O22)-0.5)/COUNTA(_xlfn.ANCHORARRAY($O$2)),"")</f>
        <v/>
      </c>
      <c r="R22" s="2" t="str">
        <f t="shared" si="2"/>
        <v/>
      </c>
      <c r="S22" s="2" t="str">
        <f t="shared" si="1"/>
        <v/>
      </c>
    </row>
    <row r="23" spans="6:19" ht="15.75" customHeight="1" x14ac:dyDescent="0.25">
      <c r="F23" s="9" t="str">
        <f>IF(ISNUMBER($D23),(SUBTOTAL(3,$D$2:$D23)-0.5)/COUNTA(_xlfn.ANCHORARRAY($D$2)),"")</f>
        <v/>
      </c>
      <c r="G23" s="2" t="str">
        <f t="shared" si="0"/>
        <v/>
      </c>
      <c r="H23" s="2" t="str">
        <f t="shared" si="3"/>
        <v/>
      </c>
      <c r="Q23" s="9" t="str">
        <f>IF(ISNUMBER($O23),(SUBTOTAL(3,$O$2:$O23)-0.5)/COUNTA(_xlfn.ANCHORARRAY($O$2)),"")</f>
        <v/>
      </c>
      <c r="R23" s="2" t="str">
        <f t="shared" si="2"/>
        <v/>
      </c>
      <c r="S23" s="2" t="str">
        <f t="shared" si="1"/>
        <v/>
      </c>
    </row>
    <row r="24" spans="6:19" ht="15.75" customHeight="1" x14ac:dyDescent="0.25">
      <c r="F24" s="9" t="str">
        <f>IF(ISNUMBER($D24),(SUBTOTAL(3,$D$2:$D24)-0.5)/COUNTA(_xlfn.ANCHORARRAY($D$2)),"")</f>
        <v/>
      </c>
      <c r="G24" s="2" t="str">
        <f t="shared" si="0"/>
        <v/>
      </c>
      <c r="H24" s="2" t="str">
        <f t="shared" si="3"/>
        <v/>
      </c>
      <c r="Q24" s="9" t="str">
        <f>IF(ISNUMBER($O24),(SUBTOTAL(3,$O$2:$O24)-0.5)/COUNTA(_xlfn.ANCHORARRAY($O$2)),"")</f>
        <v/>
      </c>
      <c r="R24" s="2" t="str">
        <f t="shared" si="2"/>
        <v/>
      </c>
      <c r="S24" s="2" t="str">
        <f t="shared" si="1"/>
        <v/>
      </c>
    </row>
    <row r="25" spans="6:19" ht="15.75" customHeight="1" x14ac:dyDescent="0.25">
      <c r="F25" s="9" t="str">
        <f>IF(ISNUMBER($D25),(SUBTOTAL(3,$D$2:$D25)-0.5)/COUNTA(_xlfn.ANCHORARRAY($D$2)),"")</f>
        <v/>
      </c>
      <c r="G25" s="2" t="str">
        <f t="shared" si="0"/>
        <v/>
      </c>
      <c r="H25" s="2" t="str">
        <f t="shared" si="3"/>
        <v/>
      </c>
      <c r="Q25" s="9" t="str">
        <f>IF(ISNUMBER($O25),(SUBTOTAL(3,$O$2:$O25)-0.5)/COUNTA(_xlfn.ANCHORARRAY($O$2)),"")</f>
        <v/>
      </c>
      <c r="R25" s="2" t="str">
        <f t="shared" si="2"/>
        <v/>
      </c>
      <c r="S25" s="2" t="str">
        <f t="shared" si="1"/>
        <v/>
      </c>
    </row>
    <row r="26" spans="6:19" ht="15.75" customHeight="1" x14ac:dyDescent="0.25">
      <c r="F26" s="9" t="str">
        <f>IF(ISNUMBER($D26),(SUBTOTAL(3,$D$2:$D26)-0.5)/COUNTA(_xlfn.ANCHORARRAY($D$2)),"")</f>
        <v/>
      </c>
      <c r="G26" s="2" t="str">
        <f t="shared" si="0"/>
        <v/>
      </c>
      <c r="H26" s="2" t="str">
        <f t="shared" si="3"/>
        <v/>
      </c>
      <c r="Q26" s="9" t="str">
        <f>IF(ISNUMBER($O26),(SUBTOTAL(3,$O$2:$O26)-0.5)/COUNTA(_xlfn.ANCHORARRAY($O$2)),"")</f>
        <v/>
      </c>
      <c r="R26" s="2" t="str">
        <f t="shared" si="2"/>
        <v/>
      </c>
      <c r="S26" s="2" t="str">
        <f t="shared" si="1"/>
        <v/>
      </c>
    </row>
    <row r="27" spans="6:19" ht="15.75" customHeight="1" x14ac:dyDescent="0.25">
      <c r="F27" s="9" t="str">
        <f>IF(ISNUMBER($D27),(SUBTOTAL(3,$D$2:$D27)-0.5)/COUNTA(_xlfn.ANCHORARRAY($D$2)),"")</f>
        <v/>
      </c>
      <c r="G27" s="2" t="str">
        <f t="shared" si="0"/>
        <v/>
      </c>
      <c r="H27" s="2" t="str">
        <f t="shared" si="3"/>
        <v/>
      </c>
      <c r="Q27" s="9" t="str">
        <f>IF(ISNUMBER($O27),(SUBTOTAL(3,$O$2:$O27)-0.5)/COUNTA(_xlfn.ANCHORARRAY($O$2)),"")</f>
        <v/>
      </c>
      <c r="R27" s="2" t="str">
        <f t="shared" si="2"/>
        <v/>
      </c>
      <c r="S27" s="2" t="str">
        <f t="shared" si="1"/>
        <v/>
      </c>
    </row>
    <row r="28" spans="6:19" ht="15.75" customHeight="1" x14ac:dyDescent="0.25">
      <c r="F28" s="9" t="str">
        <f>IF(ISNUMBER($D28),(SUBTOTAL(3,$D$2:$D28)-0.5)/COUNTA(_xlfn.ANCHORARRAY($D$2)),"")</f>
        <v/>
      </c>
      <c r="G28" s="2" t="str">
        <f t="shared" si="0"/>
        <v/>
      </c>
      <c r="H28" s="2" t="str">
        <f t="shared" si="3"/>
        <v/>
      </c>
      <c r="Q28" s="9" t="str">
        <f>IF(ISNUMBER($O28),(SUBTOTAL(3,$O$2:$O28)-0.5)/COUNTA(_xlfn.ANCHORARRAY($O$2)),"")</f>
        <v/>
      </c>
      <c r="R28" s="2" t="str">
        <f t="shared" si="2"/>
        <v/>
      </c>
      <c r="S28" s="2" t="str">
        <f t="shared" si="1"/>
        <v/>
      </c>
    </row>
    <row r="29" spans="6:19" ht="15.75" customHeight="1" x14ac:dyDescent="0.25">
      <c r="F29" s="9" t="str">
        <f>IF(ISNUMBER($D29),(SUBTOTAL(3,$D$2:$D29)-0.5)/COUNTA(_xlfn.ANCHORARRAY($D$2)),"")</f>
        <v/>
      </c>
      <c r="G29" s="2" t="str">
        <f t="shared" si="0"/>
        <v/>
      </c>
      <c r="H29" s="2" t="str">
        <f>IF(ISNUMBER($D29),STANDARDIZE($D29,AVERAGE(_xlfn.ANCHORARRAY($D$2)),_xlfn.STDEV.S(_xlfn.ANCHORARRAY($D$2))),"")</f>
        <v/>
      </c>
      <c r="Q29" s="9" t="str">
        <f>IF(ISNUMBER($O29),(SUBTOTAL(3,$O$2:$O29)-0.5)/COUNTA(_xlfn.ANCHORARRAY($O$2)),"")</f>
        <v/>
      </c>
      <c r="R29" s="2" t="str">
        <f t="shared" si="2"/>
        <v/>
      </c>
      <c r="S29" s="2" t="str">
        <f t="shared" si="1"/>
        <v/>
      </c>
    </row>
    <row r="30" spans="6:19" ht="15.75" customHeight="1" x14ac:dyDescent="0.25">
      <c r="F30" s="9" t="str">
        <f>IF(ISNUMBER($D30),(SUBTOTAL(3,$D$2:$D30)-0.5)/COUNTA(_xlfn.ANCHORARRAY($D$2)),"")</f>
        <v/>
      </c>
      <c r="G30" s="2" t="str">
        <f t="shared" si="0"/>
        <v/>
      </c>
      <c r="H30" s="2" t="str">
        <f t="shared" si="3"/>
        <v/>
      </c>
      <c r="Q30" s="9" t="str">
        <f>IF(ISNUMBER($O30),(SUBTOTAL(3,$O$2:$O30)-0.5)/COUNTA(_xlfn.ANCHORARRAY($O$2)),"")</f>
        <v/>
      </c>
      <c r="R30" s="2" t="str">
        <f t="shared" si="2"/>
        <v/>
      </c>
      <c r="S30" s="2" t="str">
        <f t="shared" si="1"/>
        <v/>
      </c>
    </row>
    <row r="31" spans="6:19" ht="15.75" customHeight="1" x14ac:dyDescent="0.25">
      <c r="F31" s="9" t="str">
        <f>IF(ISNUMBER($D31),(SUBTOTAL(3,$D$2:$D31)-0.5)/COUNTA(_xlfn.ANCHORARRAY($D$2)),"")</f>
        <v/>
      </c>
      <c r="G31" s="2" t="str">
        <f t="shared" si="0"/>
        <v/>
      </c>
      <c r="H31" s="2" t="str">
        <f t="shared" si="3"/>
        <v/>
      </c>
      <c r="Q31" s="9" t="str">
        <f>IF(ISNUMBER($O31),(SUBTOTAL(3,$O$2:$O31)-0.5)/COUNTA(_xlfn.ANCHORARRAY($O$2)),"")</f>
        <v/>
      </c>
      <c r="R31" s="2" t="str">
        <f t="shared" si="2"/>
        <v/>
      </c>
      <c r="S31" s="2" t="str">
        <f t="shared" si="1"/>
        <v/>
      </c>
    </row>
    <row r="32" spans="6:19" ht="15.75" customHeight="1" x14ac:dyDescent="0.25">
      <c r="F32" s="9" t="str">
        <f>IF(ISNUMBER($D32),(SUBTOTAL(3,$D$2:$D32)-0.5)/COUNTA(_xlfn.ANCHORARRAY($D$2)),"")</f>
        <v/>
      </c>
      <c r="G32" s="2" t="str">
        <f t="shared" si="0"/>
        <v/>
      </c>
      <c r="H32" s="2" t="str">
        <f t="shared" si="3"/>
        <v/>
      </c>
      <c r="Q32" s="9" t="str">
        <f>IF(ISNUMBER($O32),(SUBTOTAL(3,$O$2:$O32)-0.5)/COUNTA(_xlfn.ANCHORARRAY($O$2)),"")</f>
        <v/>
      </c>
      <c r="R32" s="2" t="str">
        <f t="shared" si="2"/>
        <v/>
      </c>
      <c r="S32" s="2" t="str">
        <f t="shared" si="1"/>
        <v/>
      </c>
    </row>
    <row r="33" spans="6:19" ht="15.75" customHeight="1" x14ac:dyDescent="0.25">
      <c r="F33" s="9" t="str">
        <f>IF(ISNUMBER($D33),(SUBTOTAL(3,$D$2:$D33)-0.5)/COUNTA(_xlfn.ANCHORARRAY($D$2)),"")</f>
        <v/>
      </c>
      <c r="G33" s="2" t="str">
        <f t="shared" si="0"/>
        <v/>
      </c>
      <c r="H33" s="2" t="str">
        <f t="shared" si="3"/>
        <v/>
      </c>
      <c r="Q33" s="9" t="str">
        <f>IF(ISNUMBER($O33),(SUBTOTAL(3,$O$2:$O33)-0.5)/COUNTA(_xlfn.ANCHORARRAY($O$2)),"")</f>
        <v/>
      </c>
      <c r="R33" s="2" t="str">
        <f t="shared" si="2"/>
        <v/>
      </c>
      <c r="S33" s="2" t="str">
        <f t="shared" si="1"/>
        <v/>
      </c>
    </row>
    <row r="34" spans="6:19" ht="15.75" customHeight="1" x14ac:dyDescent="0.25">
      <c r="F34" s="9" t="str">
        <f>IF(ISNUMBER($D34),(SUBTOTAL(3,$D$2:$D34)-0.5)/COUNTA(_xlfn.ANCHORARRAY($D$2)),"")</f>
        <v/>
      </c>
      <c r="G34" s="2" t="str">
        <f t="shared" si="0"/>
        <v/>
      </c>
      <c r="H34" s="2" t="str">
        <f t="shared" si="3"/>
        <v/>
      </c>
      <c r="Q34" s="9" t="str">
        <f>IF(ISNUMBER($O34),(SUBTOTAL(3,$O$2:$O34)-0.5)/COUNTA(_xlfn.ANCHORARRAY($O$2)),"")</f>
        <v/>
      </c>
      <c r="R34" s="2" t="str">
        <f t="shared" si="2"/>
        <v/>
      </c>
      <c r="S34" s="2" t="str">
        <f t="shared" si="1"/>
        <v/>
      </c>
    </row>
    <row r="35" spans="6:19" ht="15.75" customHeight="1" x14ac:dyDescent="0.25">
      <c r="F35" s="9" t="str">
        <f>IF(ISNUMBER($D35),(SUBTOTAL(3,$D$2:$D35)-0.5)/COUNTA(_xlfn.ANCHORARRAY($D$2)),"")</f>
        <v/>
      </c>
      <c r="G35" s="2" t="str">
        <f t="shared" si="0"/>
        <v/>
      </c>
      <c r="H35" s="2" t="str">
        <f t="shared" si="3"/>
        <v/>
      </c>
      <c r="Q35" s="9" t="str">
        <f>IF(ISNUMBER($O35),(SUBTOTAL(3,$O$2:$O35)-0.5)/COUNTA(_xlfn.ANCHORARRAY($O$2)),"")</f>
        <v/>
      </c>
      <c r="R35" s="2" t="str">
        <f t="shared" si="2"/>
        <v/>
      </c>
      <c r="S35" s="2" t="str">
        <f t="shared" si="1"/>
        <v/>
      </c>
    </row>
    <row r="36" spans="6:19" ht="15.75" customHeight="1" x14ac:dyDescent="0.25">
      <c r="F36" s="9" t="str">
        <f>IF(ISNUMBER($D36),(SUBTOTAL(3,$D$2:$D36)-0.5)/COUNTA(_xlfn.ANCHORARRAY($D$2)),"")</f>
        <v/>
      </c>
      <c r="G36" s="2" t="str">
        <f t="shared" si="0"/>
        <v/>
      </c>
      <c r="H36" s="2" t="str">
        <f t="shared" si="3"/>
        <v/>
      </c>
      <c r="Q36" s="9" t="str">
        <f>IF(ISNUMBER($O36),(SUBTOTAL(3,$O$2:$O36)-0.5)/COUNTA(_xlfn.ANCHORARRAY($O$2)),"")</f>
        <v/>
      </c>
      <c r="R36" s="2" t="str">
        <f t="shared" si="2"/>
        <v/>
      </c>
      <c r="S36" s="2" t="str">
        <f t="shared" si="1"/>
        <v/>
      </c>
    </row>
    <row r="37" spans="6:19" ht="15.75" customHeight="1" x14ac:dyDescent="0.25">
      <c r="F37" s="9" t="str">
        <f>IF(ISNUMBER($D37),(SUBTOTAL(3,$D$2:$D37)-0.5)/COUNTA(_xlfn.ANCHORARRAY($D$2)),"")</f>
        <v/>
      </c>
      <c r="G37" s="2" t="str">
        <f t="shared" si="0"/>
        <v/>
      </c>
      <c r="H37" s="2" t="str">
        <f t="shared" si="3"/>
        <v/>
      </c>
      <c r="Q37" s="9" t="str">
        <f>IF(ISNUMBER($O37),(SUBTOTAL(3,$O$2:$O37)-0.5)/COUNTA(_xlfn.ANCHORARRAY($O$2)),"")</f>
        <v/>
      </c>
      <c r="R37" s="2" t="str">
        <f t="shared" si="2"/>
        <v/>
      </c>
      <c r="S37" s="2" t="str">
        <f t="shared" si="1"/>
        <v/>
      </c>
    </row>
    <row r="38" spans="6:19" ht="15.75" customHeight="1" x14ac:dyDescent="0.25">
      <c r="F38" s="9" t="str">
        <f>IF(ISNUMBER($D38),(SUBTOTAL(3,$D$2:$D38)-0.5)/COUNTA(_xlfn.ANCHORARRAY($D$2)),"")</f>
        <v/>
      </c>
      <c r="G38" s="2" t="str">
        <f t="shared" si="0"/>
        <v/>
      </c>
      <c r="H38" s="2" t="str">
        <f t="shared" si="3"/>
        <v/>
      </c>
      <c r="Q38" s="9" t="str">
        <f>IF(ISNUMBER($O38),(SUBTOTAL(3,$O$2:$O38)-0.5)/COUNTA(_xlfn.ANCHORARRAY($O$2)),"")</f>
        <v/>
      </c>
      <c r="R38" s="2" t="str">
        <f t="shared" si="2"/>
        <v/>
      </c>
      <c r="S38" s="2" t="str">
        <f t="shared" si="1"/>
        <v/>
      </c>
    </row>
    <row r="39" spans="6:19" ht="15.75" customHeight="1" x14ac:dyDescent="0.25">
      <c r="F39" s="9" t="str">
        <f>IF(ISNUMBER($D39),(SUBTOTAL(3,$D$2:$D39)-0.5)/COUNTA(_xlfn.ANCHORARRAY($D$2)),"")</f>
        <v/>
      </c>
      <c r="G39" s="2" t="str">
        <f t="shared" si="0"/>
        <v/>
      </c>
      <c r="H39" s="2" t="str">
        <f t="shared" si="3"/>
        <v/>
      </c>
      <c r="Q39" s="9" t="str">
        <f>IF(ISNUMBER($O39),(SUBTOTAL(3,$O$2:$O39)-0.5)/COUNTA(_xlfn.ANCHORARRAY($O$2)),"")</f>
        <v/>
      </c>
      <c r="R39" s="2" t="str">
        <f t="shared" si="2"/>
        <v/>
      </c>
      <c r="S39" s="2" t="str">
        <f t="shared" si="1"/>
        <v/>
      </c>
    </row>
    <row r="40" spans="6:19" ht="15.75" customHeight="1" x14ac:dyDescent="0.25">
      <c r="F40" s="9" t="str">
        <f>IF(ISNUMBER($D40),(SUBTOTAL(3,$D$2:$D40)-0.5)/COUNTA(_xlfn.ANCHORARRAY($D$2)),"")</f>
        <v/>
      </c>
      <c r="G40" s="2" t="str">
        <f t="shared" si="0"/>
        <v/>
      </c>
      <c r="H40" s="2" t="str">
        <f t="shared" si="3"/>
        <v/>
      </c>
      <c r="Q40" s="9" t="str">
        <f>IF(ISNUMBER($O40),(SUBTOTAL(3,$O$2:$O40)-0.5)/COUNTA(_xlfn.ANCHORARRAY($O$2)),"")</f>
        <v/>
      </c>
      <c r="R40" s="2" t="str">
        <f t="shared" si="2"/>
        <v/>
      </c>
      <c r="S40" s="2" t="str">
        <f t="shared" si="1"/>
        <v/>
      </c>
    </row>
    <row r="41" spans="6:19" ht="15.75" customHeight="1" x14ac:dyDescent="0.25">
      <c r="F41" s="9" t="str">
        <f>IF(ISNUMBER($D41),(SUBTOTAL(3,$D$2:$D41)-0.5)/COUNTA(_xlfn.ANCHORARRAY($D$2)),"")</f>
        <v/>
      </c>
      <c r="G41" s="2" t="str">
        <f t="shared" si="0"/>
        <v/>
      </c>
      <c r="H41" s="2" t="str">
        <f t="shared" si="3"/>
        <v/>
      </c>
      <c r="Q41" s="9" t="str">
        <f>IF(ISNUMBER($O41),(SUBTOTAL(3,$O$2:$O41)-0.5)/COUNTA(_xlfn.ANCHORARRAY($O$2)),"")</f>
        <v/>
      </c>
      <c r="R41" s="2" t="str">
        <f t="shared" si="2"/>
        <v/>
      </c>
      <c r="S41" s="2" t="str">
        <f t="shared" si="1"/>
        <v/>
      </c>
    </row>
    <row r="42" spans="6:19" ht="15.75" customHeight="1" x14ac:dyDescent="0.25">
      <c r="F42" s="9" t="str">
        <f>IF(ISNUMBER($D42),(SUBTOTAL(3,$D$2:$D42)-0.5)/COUNTA(_xlfn.ANCHORARRAY($D$2)),"")</f>
        <v/>
      </c>
      <c r="G42" s="2" t="str">
        <f t="shared" si="0"/>
        <v/>
      </c>
      <c r="H42" s="2" t="str">
        <f t="shared" si="3"/>
        <v/>
      </c>
      <c r="Q42" s="9" t="str">
        <f>IF(ISNUMBER($O42),(SUBTOTAL(3,$O$2:$O42)-0.5)/COUNTA(_xlfn.ANCHORARRAY($O$2)),"")</f>
        <v/>
      </c>
      <c r="R42" s="2" t="str">
        <f t="shared" si="2"/>
        <v/>
      </c>
      <c r="S42" s="2" t="str">
        <f t="shared" si="1"/>
        <v/>
      </c>
    </row>
    <row r="43" spans="6:19" ht="15.75" customHeight="1" x14ac:dyDescent="0.25">
      <c r="F43" s="9" t="str">
        <f>IF(ISNUMBER($D43),(SUBTOTAL(3,$D$2:$D43)-0.5)/COUNTA(_xlfn.ANCHORARRAY($D$2)),"")</f>
        <v/>
      </c>
      <c r="G43" s="2" t="str">
        <f t="shared" si="0"/>
        <v/>
      </c>
      <c r="H43" s="2" t="str">
        <f t="shared" si="3"/>
        <v/>
      </c>
      <c r="Q43" s="9" t="str">
        <f>IF(ISNUMBER($O43),(SUBTOTAL(3,$O$2:$O43)-0.5)/COUNTA(_xlfn.ANCHORARRAY($O$2)),"")</f>
        <v/>
      </c>
      <c r="R43" s="2" t="str">
        <f t="shared" si="2"/>
        <v/>
      </c>
      <c r="S43" s="2" t="str">
        <f t="shared" si="1"/>
        <v/>
      </c>
    </row>
    <row r="44" spans="6:19" ht="15.75" customHeight="1" x14ac:dyDescent="0.25">
      <c r="F44" s="9" t="str">
        <f>IF(ISNUMBER($D44),(SUBTOTAL(3,$D$2:$D44)-0.5)/COUNTA(_xlfn.ANCHORARRAY($D$2)),"")</f>
        <v/>
      </c>
      <c r="G44" s="2" t="str">
        <f t="shared" si="0"/>
        <v/>
      </c>
      <c r="H44" s="2" t="str">
        <f t="shared" si="3"/>
        <v/>
      </c>
      <c r="Q44" s="9" t="str">
        <f>IF(ISNUMBER($O44),(SUBTOTAL(3,$O$2:$O44)-0.5)/COUNTA(_xlfn.ANCHORARRAY($O$2)),"")</f>
        <v/>
      </c>
      <c r="R44" s="2" t="str">
        <f t="shared" si="2"/>
        <v/>
      </c>
      <c r="S44" s="2" t="str">
        <f t="shared" si="1"/>
        <v/>
      </c>
    </row>
    <row r="45" spans="6:19" ht="15.75" customHeight="1" x14ac:dyDescent="0.25">
      <c r="F45" s="9" t="str">
        <f>IF(ISNUMBER($D45),(SUBTOTAL(3,$D$2:$D45)-0.5)/COUNTA(_xlfn.ANCHORARRAY($D$2)),"")</f>
        <v/>
      </c>
      <c r="G45" s="2" t="str">
        <f t="shared" si="0"/>
        <v/>
      </c>
      <c r="H45" s="2" t="str">
        <f t="shared" si="3"/>
        <v/>
      </c>
      <c r="Q45" s="9" t="str">
        <f>IF(ISNUMBER($O45),(SUBTOTAL(3,$O$2:$O45)-0.5)/COUNTA(_xlfn.ANCHORARRAY($O$2)),"")</f>
        <v/>
      </c>
      <c r="R45" s="2" t="str">
        <f t="shared" si="2"/>
        <v/>
      </c>
      <c r="S45" s="2" t="str">
        <f t="shared" si="1"/>
        <v/>
      </c>
    </row>
    <row r="46" spans="6:19" ht="15.75" customHeight="1" x14ac:dyDescent="0.25">
      <c r="F46" s="9" t="str">
        <f>IF(ISNUMBER($D46),(SUBTOTAL(3,$D$2:$D46)-0.5)/COUNTA(_xlfn.ANCHORARRAY($D$2)),"")</f>
        <v/>
      </c>
      <c r="G46" s="2" t="str">
        <f t="shared" si="0"/>
        <v/>
      </c>
      <c r="H46" s="2" t="str">
        <f t="shared" si="3"/>
        <v/>
      </c>
      <c r="Q46" s="9" t="str">
        <f>IF(ISNUMBER($O46),(SUBTOTAL(3,$O$2:$O46)-0.5)/COUNTA(_xlfn.ANCHORARRAY($O$2)),"")</f>
        <v/>
      </c>
      <c r="R46" s="2" t="str">
        <f t="shared" si="2"/>
        <v/>
      </c>
      <c r="S46" s="2" t="str">
        <f t="shared" si="1"/>
        <v/>
      </c>
    </row>
    <row r="47" spans="6:19" ht="15.75" customHeight="1" x14ac:dyDescent="0.25">
      <c r="F47" s="9" t="str">
        <f>IF(ISNUMBER($D47),(SUBTOTAL(3,$D$2:$D47)-0.5)/COUNTA(_xlfn.ANCHORARRAY($D$2)),"")</f>
        <v/>
      </c>
      <c r="G47" s="2" t="str">
        <f t="shared" si="0"/>
        <v/>
      </c>
      <c r="H47" s="2" t="str">
        <f t="shared" si="3"/>
        <v/>
      </c>
      <c r="Q47" s="9" t="str">
        <f>IF(ISNUMBER($O47),(SUBTOTAL(3,$O$2:$O47)-0.5)/COUNTA(_xlfn.ANCHORARRAY($O$2)),"")</f>
        <v/>
      </c>
      <c r="R47" s="2" t="str">
        <f t="shared" si="2"/>
        <v/>
      </c>
      <c r="S47" s="2" t="str">
        <f t="shared" si="1"/>
        <v/>
      </c>
    </row>
    <row r="48" spans="6:19" ht="15.75" customHeight="1" x14ac:dyDescent="0.25">
      <c r="F48" s="9" t="str">
        <f>IF(ISNUMBER($D48),(SUBTOTAL(3,$D$2:$D48)-0.5)/COUNTA(_xlfn.ANCHORARRAY($D$2)),"")</f>
        <v/>
      </c>
      <c r="G48" s="2" t="str">
        <f t="shared" si="0"/>
        <v/>
      </c>
      <c r="H48" s="2" t="str">
        <f t="shared" si="3"/>
        <v/>
      </c>
      <c r="Q48" s="9" t="str">
        <f>IF(ISNUMBER($O48),(SUBTOTAL(3,$O$2:$O48)-0.5)/COUNTA(_xlfn.ANCHORARRAY($O$2)),"")</f>
        <v/>
      </c>
      <c r="R48" s="2" t="str">
        <f t="shared" si="2"/>
        <v/>
      </c>
      <c r="S48" s="2" t="str">
        <f t="shared" si="1"/>
        <v/>
      </c>
    </row>
    <row r="49" spans="6:19" ht="15.75" customHeight="1" x14ac:dyDescent="0.25">
      <c r="F49" s="9" t="str">
        <f>IF(ISNUMBER($D49),(SUBTOTAL(3,$D$2:$D49)-0.5)/COUNTA(_xlfn.ANCHORARRAY($D$2)),"")</f>
        <v/>
      </c>
      <c r="G49" s="2" t="str">
        <f t="shared" si="0"/>
        <v/>
      </c>
      <c r="H49" s="2" t="str">
        <f t="shared" si="3"/>
        <v/>
      </c>
      <c r="Q49" s="9" t="str">
        <f>IF(ISNUMBER($O49),(SUBTOTAL(3,$O$2:$O49)-0.5)/COUNTA(_xlfn.ANCHORARRAY($O$2)),"")</f>
        <v/>
      </c>
      <c r="R49" s="2" t="str">
        <f t="shared" si="2"/>
        <v/>
      </c>
      <c r="S49" s="2" t="str">
        <f t="shared" si="1"/>
        <v/>
      </c>
    </row>
    <row r="50" spans="6:19" ht="15.75" customHeight="1" x14ac:dyDescent="0.25">
      <c r="F50" s="9" t="str">
        <f>IF(ISNUMBER($D50),(SUBTOTAL(3,$D$2:$D50)-0.5)/COUNTA(_xlfn.ANCHORARRAY($D$2)),"")</f>
        <v/>
      </c>
      <c r="G50" s="2" t="str">
        <f t="shared" si="0"/>
        <v/>
      </c>
      <c r="H50" s="2" t="str">
        <f t="shared" si="3"/>
        <v/>
      </c>
      <c r="Q50" s="9" t="str">
        <f>IF(ISNUMBER($O50),(SUBTOTAL(3,$O$2:$O50)-0.5)/COUNTA(_xlfn.ANCHORARRAY($O$2)),"")</f>
        <v/>
      </c>
      <c r="R50" s="2" t="str">
        <f t="shared" si="2"/>
        <v/>
      </c>
      <c r="S50" s="2" t="str">
        <f t="shared" si="1"/>
        <v/>
      </c>
    </row>
    <row r="51" spans="6:19" ht="15.75" customHeight="1" x14ac:dyDescent="0.25">
      <c r="F51" s="9" t="str">
        <f>IF(ISNUMBER($D51),(SUBTOTAL(3,$D$2:$D51)-0.5)/COUNTA(_xlfn.ANCHORARRAY($D$2)),"")</f>
        <v/>
      </c>
      <c r="G51" s="2" t="str">
        <f t="shared" si="0"/>
        <v/>
      </c>
      <c r="H51" s="2" t="str">
        <f t="shared" si="3"/>
        <v/>
      </c>
      <c r="Q51" s="9" t="str">
        <f>IF(ISNUMBER($O51),(SUBTOTAL(3,$O$2:$O51)-0.5)/COUNTA(_xlfn.ANCHORARRAY($O$2)),"")</f>
        <v/>
      </c>
      <c r="R51" s="2" t="str">
        <f t="shared" si="2"/>
        <v/>
      </c>
      <c r="S51" s="2" t="str">
        <f t="shared" si="1"/>
        <v/>
      </c>
    </row>
    <row r="52" spans="6:19" ht="15.75" customHeight="1" x14ac:dyDescent="0.25">
      <c r="F52" s="9" t="str">
        <f>IF(ISNUMBER($D52),(SUBTOTAL(3,$D$2:$D52)-0.5)/COUNTA(_xlfn.ANCHORARRAY($D$2)),"")</f>
        <v/>
      </c>
      <c r="G52" s="2" t="str">
        <f t="shared" si="0"/>
        <v/>
      </c>
      <c r="H52" s="2" t="str">
        <f t="shared" si="3"/>
        <v/>
      </c>
      <c r="Q52" s="9" t="str">
        <f>IF(ISNUMBER($O52),(SUBTOTAL(3,$O$2:$O52)-0.5)/COUNTA(_xlfn.ANCHORARRAY($O$2)),"")</f>
        <v/>
      </c>
      <c r="R52" s="2" t="str">
        <f t="shared" si="2"/>
        <v/>
      </c>
      <c r="S52" s="2" t="str">
        <f t="shared" si="1"/>
        <v/>
      </c>
    </row>
    <row r="53" spans="6:19" ht="15.75" customHeight="1" x14ac:dyDescent="0.25">
      <c r="F53" s="9" t="str">
        <f>IF(ISNUMBER($D53),(SUBTOTAL(3,$D$2:$D53)-0.5)/COUNTA(_xlfn.ANCHORARRAY($D$2)),"")</f>
        <v/>
      </c>
      <c r="G53" s="2" t="str">
        <f t="shared" si="0"/>
        <v/>
      </c>
      <c r="H53" s="2" t="str">
        <f t="shared" si="3"/>
        <v/>
      </c>
      <c r="Q53" s="9" t="str">
        <f>IF(ISNUMBER($O53),(SUBTOTAL(3,$O$2:$O53)-0.5)/COUNTA(_xlfn.ANCHORARRAY($O$2)),"")</f>
        <v/>
      </c>
      <c r="R53" s="2" t="str">
        <f t="shared" si="2"/>
        <v/>
      </c>
      <c r="S53" s="2" t="str">
        <f t="shared" si="1"/>
        <v/>
      </c>
    </row>
    <row r="54" spans="6:19" ht="15.75" customHeight="1" x14ac:dyDescent="0.25">
      <c r="F54" s="9" t="str">
        <f>IF(ISNUMBER($D54),(SUBTOTAL(3,$D$2:$D54)-0.5)/COUNTA(_xlfn.ANCHORARRAY($D$2)),"")</f>
        <v/>
      </c>
      <c r="G54" s="2" t="str">
        <f t="shared" si="0"/>
        <v/>
      </c>
      <c r="H54" s="2" t="str">
        <f t="shared" si="3"/>
        <v/>
      </c>
      <c r="Q54" s="9" t="str">
        <f>IF(ISNUMBER($O54),(SUBTOTAL(3,$O$2:$O54)-0.5)/COUNTA(_xlfn.ANCHORARRAY($O$2)),"")</f>
        <v/>
      </c>
      <c r="R54" s="2" t="str">
        <f t="shared" si="2"/>
        <v/>
      </c>
      <c r="S54" s="2" t="str">
        <f t="shared" si="1"/>
        <v/>
      </c>
    </row>
    <row r="55" spans="6:19" ht="15.75" customHeight="1" x14ac:dyDescent="0.25">
      <c r="F55" s="9" t="str">
        <f>IF(ISNUMBER($D55),(SUBTOTAL(3,$D$2:$D55)-0.5)/COUNTA(_xlfn.ANCHORARRAY($D$2)),"")</f>
        <v/>
      </c>
      <c r="G55" s="2" t="str">
        <f t="shared" si="0"/>
        <v/>
      </c>
      <c r="H55" s="2" t="str">
        <f t="shared" si="3"/>
        <v/>
      </c>
      <c r="Q55" s="9" t="str">
        <f>IF(ISNUMBER($O55),(SUBTOTAL(3,$O$2:$O55)-0.5)/COUNTA(_xlfn.ANCHORARRAY($O$2)),"")</f>
        <v/>
      </c>
      <c r="R55" s="2" t="str">
        <f t="shared" si="2"/>
        <v/>
      </c>
      <c r="S55" s="2" t="str">
        <f t="shared" si="1"/>
        <v/>
      </c>
    </row>
    <row r="56" spans="6:19" ht="15.75" customHeight="1" x14ac:dyDescent="0.25">
      <c r="F56" s="9" t="str">
        <f>IF(ISNUMBER($D56),(SUBTOTAL(3,$D$2:$D56)-0.5)/COUNTA(_xlfn.ANCHORARRAY($D$2)),"")</f>
        <v/>
      </c>
      <c r="G56" s="2" t="str">
        <f t="shared" si="0"/>
        <v/>
      </c>
      <c r="H56" s="2" t="str">
        <f t="shared" si="3"/>
        <v/>
      </c>
      <c r="Q56" s="9" t="str">
        <f>IF(ISNUMBER($O56),(SUBTOTAL(3,$O$2:$O56)-0.5)/COUNTA(_xlfn.ANCHORARRAY($O$2)),"")</f>
        <v/>
      </c>
      <c r="R56" s="2" t="str">
        <f t="shared" si="2"/>
        <v/>
      </c>
      <c r="S56" s="2" t="str">
        <f t="shared" si="1"/>
        <v/>
      </c>
    </row>
    <row r="57" spans="6:19" ht="15.75" customHeight="1" x14ac:dyDescent="0.25">
      <c r="F57" s="9" t="str">
        <f>IF(ISNUMBER($D57),(SUBTOTAL(3,$D$2:$D57)-0.5)/COUNTA(_xlfn.ANCHORARRAY($D$2)),"")</f>
        <v/>
      </c>
      <c r="G57" s="2" t="str">
        <f t="shared" si="0"/>
        <v/>
      </c>
      <c r="H57" s="2" t="str">
        <f t="shared" si="3"/>
        <v/>
      </c>
      <c r="Q57" s="9" t="str">
        <f>IF(ISNUMBER($O57),(SUBTOTAL(3,$O$2:$O57)-0.5)/COUNTA(_xlfn.ANCHORARRAY($O$2)),"")</f>
        <v/>
      </c>
      <c r="R57" s="2" t="str">
        <f t="shared" si="2"/>
        <v/>
      </c>
      <c r="S57" s="2" t="str">
        <f t="shared" si="1"/>
        <v/>
      </c>
    </row>
    <row r="58" spans="6:19" ht="15.75" customHeight="1" x14ac:dyDescent="0.25">
      <c r="F58" s="9" t="str">
        <f>IF(ISNUMBER($D58),(SUBTOTAL(3,$D$2:$D58)-0.5)/COUNTA(_xlfn.ANCHORARRAY($D$2)),"")</f>
        <v/>
      </c>
      <c r="G58" s="2" t="str">
        <f t="shared" si="0"/>
        <v/>
      </c>
      <c r="H58" s="2" t="str">
        <f t="shared" si="3"/>
        <v/>
      </c>
      <c r="Q58" s="9" t="str">
        <f>IF(ISNUMBER($O58),(SUBTOTAL(3,$O$2:$O58)-0.5)/COUNTA(_xlfn.ANCHORARRAY($O$2)),"")</f>
        <v/>
      </c>
      <c r="R58" s="2" t="str">
        <f t="shared" si="2"/>
        <v/>
      </c>
      <c r="S58" s="2" t="str">
        <f t="shared" si="1"/>
        <v/>
      </c>
    </row>
    <row r="59" spans="6:19" ht="15.75" customHeight="1" x14ac:dyDescent="0.25">
      <c r="F59" s="9" t="str">
        <f>IF(ISNUMBER($D59),(SUBTOTAL(3,$D$2:$D59)-0.5)/COUNTA(_xlfn.ANCHORARRAY($D$2)),"")</f>
        <v/>
      </c>
      <c r="G59" s="2" t="str">
        <f t="shared" si="0"/>
        <v/>
      </c>
      <c r="H59" s="2" t="str">
        <f t="shared" si="3"/>
        <v/>
      </c>
      <c r="Q59" s="9" t="str">
        <f>IF(ISNUMBER($O59),(SUBTOTAL(3,$O$2:$O59)-0.5)/COUNTA(_xlfn.ANCHORARRAY($O$2)),"")</f>
        <v/>
      </c>
      <c r="R59" s="2" t="str">
        <f t="shared" si="2"/>
        <v/>
      </c>
      <c r="S59" s="2" t="str">
        <f t="shared" si="1"/>
        <v/>
      </c>
    </row>
    <row r="60" spans="6:19" ht="15.75" customHeight="1" x14ac:dyDescent="0.25">
      <c r="F60" s="9" t="str">
        <f>IF(ISNUMBER($D60),(SUBTOTAL(3,$D$2:$D60)-0.5)/COUNTA(_xlfn.ANCHORARRAY($D$2)),"")</f>
        <v/>
      </c>
      <c r="G60" s="2" t="str">
        <f t="shared" si="0"/>
        <v/>
      </c>
      <c r="H60" s="2" t="str">
        <f t="shared" si="3"/>
        <v/>
      </c>
      <c r="Q60" s="9" t="str">
        <f>IF(ISNUMBER($O60),(SUBTOTAL(3,$O$2:$O60)-0.5)/COUNTA(_xlfn.ANCHORARRAY($O$2)),"")</f>
        <v/>
      </c>
      <c r="R60" s="2" t="str">
        <f t="shared" si="2"/>
        <v/>
      </c>
      <c r="S60" s="2" t="str">
        <f t="shared" si="1"/>
        <v/>
      </c>
    </row>
    <row r="61" spans="6:19" ht="15.75" customHeight="1" x14ac:dyDescent="0.25">
      <c r="F61" s="9" t="str">
        <f>IF(ISNUMBER($D61),(SUBTOTAL(3,$D$2:$D61)-0.5)/COUNTA(_xlfn.ANCHORARRAY($D$2)),"")</f>
        <v/>
      </c>
      <c r="G61" s="2" t="str">
        <f t="shared" si="0"/>
        <v/>
      </c>
      <c r="H61" s="2" t="str">
        <f t="shared" si="3"/>
        <v/>
      </c>
      <c r="Q61" s="9" t="str">
        <f>IF(ISNUMBER($O61),(SUBTOTAL(3,$O$2:$O61)-0.5)/COUNTA(_xlfn.ANCHORARRAY($O$2)),"")</f>
        <v/>
      </c>
      <c r="R61" s="2" t="str">
        <f t="shared" si="2"/>
        <v/>
      </c>
      <c r="S61" s="2" t="str">
        <f t="shared" si="1"/>
        <v/>
      </c>
    </row>
    <row r="62" spans="6:19" ht="15.75" customHeight="1" x14ac:dyDescent="0.25">
      <c r="F62" s="9" t="str">
        <f>IF(ISNUMBER($D62),(SUBTOTAL(3,$D$2:$D62)-0.5)/COUNTA(_xlfn.ANCHORARRAY($D$2)),"")</f>
        <v/>
      </c>
      <c r="G62" s="2" t="str">
        <f t="shared" si="0"/>
        <v/>
      </c>
      <c r="H62" s="2" t="str">
        <f t="shared" si="3"/>
        <v/>
      </c>
      <c r="Q62" s="9" t="str">
        <f>IF(ISNUMBER($O62),(SUBTOTAL(3,$O$2:$O62)-0.5)/COUNTA(_xlfn.ANCHORARRAY($O$2)),"")</f>
        <v/>
      </c>
      <c r="R62" s="2" t="str">
        <f t="shared" si="2"/>
        <v/>
      </c>
      <c r="S62" s="2" t="str">
        <f t="shared" si="1"/>
        <v/>
      </c>
    </row>
    <row r="63" spans="6:19" ht="15.75" customHeight="1" x14ac:dyDescent="0.25">
      <c r="F63" s="9" t="str">
        <f>IF(ISNUMBER($D63),(SUBTOTAL(3,$D$2:$D63)-0.5)/COUNTA(_xlfn.ANCHORARRAY($D$2)),"")</f>
        <v/>
      </c>
      <c r="G63" s="2" t="str">
        <f t="shared" si="0"/>
        <v/>
      </c>
      <c r="H63" s="2" t="str">
        <f t="shared" si="3"/>
        <v/>
      </c>
      <c r="Q63" s="9" t="str">
        <f>IF(ISNUMBER($O63),(SUBTOTAL(3,$O$2:$O63)-0.5)/COUNTA(_xlfn.ANCHORARRAY($O$2)),"")</f>
        <v/>
      </c>
      <c r="R63" s="2" t="str">
        <f t="shared" si="2"/>
        <v/>
      </c>
      <c r="S63" s="2" t="str">
        <f t="shared" si="1"/>
        <v/>
      </c>
    </row>
    <row r="64" spans="6:19" ht="15.75" customHeight="1" x14ac:dyDescent="0.25">
      <c r="F64" s="9" t="str">
        <f>IF(ISNUMBER($D64),(SUBTOTAL(3,$D$2:$D64)-0.5)/COUNTA(_xlfn.ANCHORARRAY($D$2)),"")</f>
        <v/>
      </c>
      <c r="G64" s="2" t="str">
        <f t="shared" si="0"/>
        <v/>
      </c>
      <c r="H64" s="2" t="str">
        <f t="shared" si="3"/>
        <v/>
      </c>
      <c r="Q64" s="9" t="str">
        <f>IF(ISNUMBER($O64),(SUBTOTAL(3,$O$2:$O64)-0.5)/COUNTA(_xlfn.ANCHORARRAY($O$2)),"")</f>
        <v/>
      </c>
      <c r="R64" s="2" t="str">
        <f t="shared" si="2"/>
        <v/>
      </c>
      <c r="S64" s="2" t="str">
        <f t="shared" si="1"/>
        <v/>
      </c>
    </row>
    <row r="65" spans="6:19" ht="15.75" customHeight="1" x14ac:dyDescent="0.25">
      <c r="F65" s="9" t="str">
        <f>IF(ISNUMBER($D65),(SUBTOTAL(3,$D$2:$D65)-0.5)/COUNTA(_xlfn.ANCHORARRAY($D$2)),"")</f>
        <v/>
      </c>
      <c r="G65" s="2" t="str">
        <f t="shared" si="0"/>
        <v/>
      </c>
      <c r="H65" s="2" t="str">
        <f t="shared" si="3"/>
        <v/>
      </c>
      <c r="Q65" s="9" t="str">
        <f>IF(ISNUMBER($O65),(SUBTOTAL(3,$O$2:$O65)-0.5)/COUNTA(_xlfn.ANCHORARRAY($O$2)),"")</f>
        <v/>
      </c>
      <c r="R65" s="2" t="str">
        <f t="shared" si="2"/>
        <v/>
      </c>
      <c r="S65" s="2" t="str">
        <f t="shared" si="1"/>
        <v/>
      </c>
    </row>
    <row r="66" spans="6:19" ht="15.75" customHeight="1" x14ac:dyDescent="0.25">
      <c r="F66" s="9" t="str">
        <f>IF(ISNUMBER($D66),(SUBTOTAL(3,$D$2:$D66)-0.5)/COUNTA(_xlfn.ANCHORARRAY($D$2)),"")</f>
        <v/>
      </c>
      <c r="G66" s="2" t="str">
        <f t="shared" si="0"/>
        <v/>
      </c>
      <c r="H66" s="2" t="str">
        <f t="shared" si="3"/>
        <v/>
      </c>
      <c r="Q66" s="9" t="str">
        <f>IF(ISNUMBER($O66),(SUBTOTAL(3,$O$2:$O66)-0.5)/COUNTA(_xlfn.ANCHORARRAY($O$2)),"")</f>
        <v/>
      </c>
      <c r="R66" s="2" t="str">
        <f t="shared" si="2"/>
        <v/>
      </c>
      <c r="S66" s="2" t="str">
        <f t="shared" si="1"/>
        <v/>
      </c>
    </row>
    <row r="67" spans="6:19" ht="15.75" customHeight="1" x14ac:dyDescent="0.25">
      <c r="F67" s="9" t="str">
        <f>IF(ISNUMBER($D67),(SUBTOTAL(3,$D$2:$D67)-0.5)/COUNTA(_xlfn.ANCHORARRAY($D$2)),"")</f>
        <v/>
      </c>
      <c r="G67" s="2" t="str">
        <f t="shared" ref="G67:G130" si="4">IF(ISNUMBER($D67),_xlfn.NORM.S.INV($F67),"")</f>
        <v/>
      </c>
      <c r="H67" s="2" t="str">
        <f t="shared" si="3"/>
        <v/>
      </c>
      <c r="Q67" s="9" t="str">
        <f>IF(ISNUMBER($O67),(SUBTOTAL(3,$O$2:$O67)-0.5)/COUNTA(_xlfn.ANCHORARRAY($O$2)),"")</f>
        <v/>
      </c>
      <c r="R67" s="2" t="str">
        <f t="shared" si="2"/>
        <v/>
      </c>
      <c r="S67" s="2" t="str">
        <f t="shared" ref="S67:S130" si="5">IF(ISNUMBER($O67),STANDARDIZE($O67,AVERAGE(_xlfn.ANCHORARRAY($O$2)),_xlfn.STDEV.S(_xlfn.ANCHORARRAY($O$2))),"")</f>
        <v/>
      </c>
    </row>
    <row r="68" spans="6:19" ht="15.75" customHeight="1" x14ac:dyDescent="0.25">
      <c r="F68" s="9" t="str">
        <f>IF(ISNUMBER($D68),(SUBTOTAL(3,$D$2:$D68)-0.5)/COUNTA(_xlfn.ANCHORARRAY($D$2)),"")</f>
        <v/>
      </c>
      <c r="G68" s="2" t="str">
        <f t="shared" si="4"/>
        <v/>
      </c>
      <c r="H68" s="2" t="str">
        <f t="shared" si="3"/>
        <v/>
      </c>
      <c r="Q68" s="9" t="str">
        <f>IF(ISNUMBER($O68),(SUBTOTAL(3,$O$2:$O68)-0.5)/COUNTA(_xlfn.ANCHORARRAY($O$2)),"")</f>
        <v/>
      </c>
      <c r="R68" s="2" t="str">
        <f t="shared" ref="R68:R130" si="6">IF(ISNUMBER($O68),_xlfn.NORM.S.INV($Q68),"")</f>
        <v/>
      </c>
      <c r="S68" s="2" t="str">
        <f t="shared" si="5"/>
        <v/>
      </c>
    </row>
    <row r="69" spans="6:19" ht="15.75" customHeight="1" x14ac:dyDescent="0.25">
      <c r="F69" s="9" t="str">
        <f>IF(ISNUMBER($D69),(SUBTOTAL(3,$D$2:$D69)-0.5)/COUNTA(_xlfn.ANCHORARRAY($D$2)),"")</f>
        <v/>
      </c>
      <c r="G69" s="2" t="str">
        <f t="shared" si="4"/>
        <v/>
      </c>
      <c r="H69" s="2" t="str">
        <f t="shared" si="3"/>
        <v/>
      </c>
      <c r="Q69" s="9" t="str">
        <f>IF(ISNUMBER($O69),(SUBTOTAL(3,$O$2:$O69)-0.5)/COUNTA(_xlfn.ANCHORARRAY($O$2)),"")</f>
        <v/>
      </c>
      <c r="R69" s="2" t="str">
        <f t="shared" si="6"/>
        <v/>
      </c>
      <c r="S69" s="2" t="str">
        <f t="shared" si="5"/>
        <v/>
      </c>
    </row>
    <row r="70" spans="6:19" ht="15.75" customHeight="1" x14ac:dyDescent="0.25">
      <c r="F70" s="9" t="str">
        <f>IF(ISNUMBER($D70),(SUBTOTAL(3,$D$2:$D70)-0.5)/COUNTA(_xlfn.ANCHORARRAY($D$2)),"")</f>
        <v/>
      </c>
      <c r="G70" s="2" t="str">
        <f t="shared" si="4"/>
        <v/>
      </c>
      <c r="H70" s="2" t="str">
        <f t="shared" ref="H70:H130" si="7">IF(ISNUMBER($D70),STANDARDIZE($D70,AVERAGE(_xlfn.ANCHORARRAY($D$2)),_xlfn.STDEV.S(_xlfn.ANCHORARRAY($D$2))),"")</f>
        <v/>
      </c>
      <c r="Q70" s="9" t="str">
        <f>IF(ISNUMBER($O70),(SUBTOTAL(3,$O$2:$O70)-0.5)/COUNTA(_xlfn.ANCHORARRAY($O$2)),"")</f>
        <v/>
      </c>
      <c r="R70" s="2" t="str">
        <f t="shared" si="6"/>
        <v/>
      </c>
      <c r="S70" s="2" t="str">
        <f t="shared" si="5"/>
        <v/>
      </c>
    </row>
    <row r="71" spans="6:19" ht="15.75" customHeight="1" x14ac:dyDescent="0.25">
      <c r="F71" s="9" t="str">
        <f>IF(ISNUMBER($D71),(SUBTOTAL(3,$D$2:$D71)-0.5)/COUNTA(_xlfn.ANCHORARRAY($D$2)),"")</f>
        <v/>
      </c>
      <c r="G71" s="2" t="str">
        <f t="shared" si="4"/>
        <v/>
      </c>
      <c r="H71" s="2" t="str">
        <f t="shared" si="7"/>
        <v/>
      </c>
      <c r="Q71" s="9" t="str">
        <f>IF(ISNUMBER($O71),(SUBTOTAL(3,$O$2:$O71)-0.5)/COUNTA(_xlfn.ANCHORARRAY($O$2)),"")</f>
        <v/>
      </c>
      <c r="R71" s="2" t="str">
        <f t="shared" si="6"/>
        <v/>
      </c>
      <c r="S71" s="2" t="str">
        <f t="shared" si="5"/>
        <v/>
      </c>
    </row>
    <row r="72" spans="6:19" ht="15.75" customHeight="1" x14ac:dyDescent="0.25">
      <c r="F72" s="9" t="str">
        <f>IF(ISNUMBER($D72),(SUBTOTAL(3,$D$2:$D72)-0.5)/COUNTA(_xlfn.ANCHORARRAY($D$2)),"")</f>
        <v/>
      </c>
      <c r="G72" s="2" t="str">
        <f t="shared" si="4"/>
        <v/>
      </c>
      <c r="H72" s="2" t="str">
        <f t="shared" si="7"/>
        <v/>
      </c>
      <c r="Q72" s="9" t="str">
        <f>IF(ISNUMBER($O72),(SUBTOTAL(3,$O$2:$O72)-0.5)/COUNTA(_xlfn.ANCHORARRAY($O$2)),"")</f>
        <v/>
      </c>
      <c r="R72" s="2" t="str">
        <f t="shared" si="6"/>
        <v/>
      </c>
      <c r="S72" s="2" t="str">
        <f t="shared" si="5"/>
        <v/>
      </c>
    </row>
    <row r="73" spans="6:19" ht="15.75" customHeight="1" x14ac:dyDescent="0.25">
      <c r="F73" s="9" t="str">
        <f>IF(ISNUMBER($D73),(SUBTOTAL(3,$D$2:$D73)-0.5)/COUNTA(_xlfn.ANCHORARRAY($D$2)),"")</f>
        <v/>
      </c>
      <c r="G73" s="2" t="str">
        <f t="shared" si="4"/>
        <v/>
      </c>
      <c r="H73" s="2" t="str">
        <f t="shared" si="7"/>
        <v/>
      </c>
      <c r="Q73" s="9" t="str">
        <f>IF(ISNUMBER($O73),(SUBTOTAL(3,$O$2:$O73)-0.5)/COUNTA(_xlfn.ANCHORARRAY($O$2)),"")</f>
        <v/>
      </c>
      <c r="R73" s="2" t="str">
        <f t="shared" si="6"/>
        <v/>
      </c>
      <c r="S73" s="2" t="str">
        <f t="shared" si="5"/>
        <v/>
      </c>
    </row>
    <row r="74" spans="6:19" ht="15.75" customHeight="1" x14ac:dyDescent="0.25">
      <c r="F74" s="9" t="str">
        <f>IF(ISNUMBER($D74),(SUBTOTAL(3,$D$2:$D74)-0.5)/COUNTA(_xlfn.ANCHORARRAY($D$2)),"")</f>
        <v/>
      </c>
      <c r="G74" s="2" t="str">
        <f t="shared" si="4"/>
        <v/>
      </c>
      <c r="H74" s="2" t="str">
        <f t="shared" si="7"/>
        <v/>
      </c>
      <c r="Q74" s="9" t="str">
        <f>IF(ISNUMBER($O74),(SUBTOTAL(3,$O$2:$O74)-0.5)/COUNTA(_xlfn.ANCHORARRAY($O$2)),"")</f>
        <v/>
      </c>
      <c r="R74" s="2" t="str">
        <f t="shared" si="6"/>
        <v/>
      </c>
      <c r="S74" s="2" t="str">
        <f t="shared" si="5"/>
        <v/>
      </c>
    </row>
    <row r="75" spans="6:19" ht="15.75" customHeight="1" x14ac:dyDescent="0.25">
      <c r="F75" s="9" t="str">
        <f>IF(ISNUMBER($D75),(SUBTOTAL(3,$D$2:$D75)-0.5)/COUNTA(_xlfn.ANCHORARRAY($D$2)),"")</f>
        <v/>
      </c>
      <c r="G75" s="2" t="str">
        <f t="shared" si="4"/>
        <v/>
      </c>
      <c r="H75" s="2" t="str">
        <f t="shared" si="7"/>
        <v/>
      </c>
      <c r="Q75" s="9" t="str">
        <f>IF(ISNUMBER($O75),(SUBTOTAL(3,$O$2:$O75)-0.5)/COUNTA(_xlfn.ANCHORARRAY($O$2)),"")</f>
        <v/>
      </c>
      <c r="R75" s="2" t="str">
        <f t="shared" si="6"/>
        <v/>
      </c>
      <c r="S75" s="2" t="str">
        <f t="shared" si="5"/>
        <v/>
      </c>
    </row>
    <row r="76" spans="6:19" ht="15.75" customHeight="1" x14ac:dyDescent="0.25">
      <c r="F76" s="9" t="str">
        <f>IF(ISNUMBER($D76),(SUBTOTAL(3,$D$2:$D76)-0.5)/COUNTA(_xlfn.ANCHORARRAY($D$2)),"")</f>
        <v/>
      </c>
      <c r="G76" s="2" t="str">
        <f t="shared" si="4"/>
        <v/>
      </c>
      <c r="H76" s="2" t="str">
        <f t="shared" si="7"/>
        <v/>
      </c>
      <c r="Q76" s="9" t="str">
        <f>IF(ISNUMBER($O76),(SUBTOTAL(3,$O$2:$O76)-0.5)/COUNTA(_xlfn.ANCHORARRAY($O$2)),"")</f>
        <v/>
      </c>
      <c r="R76" s="2" t="str">
        <f t="shared" si="6"/>
        <v/>
      </c>
      <c r="S76" s="2" t="str">
        <f t="shared" si="5"/>
        <v/>
      </c>
    </row>
    <row r="77" spans="6:19" ht="15.75" customHeight="1" x14ac:dyDescent="0.25">
      <c r="F77" s="9" t="str">
        <f>IF(ISNUMBER($D77),(SUBTOTAL(3,$D$2:$D77)-0.5)/COUNTA(_xlfn.ANCHORARRAY($D$2)),"")</f>
        <v/>
      </c>
      <c r="G77" s="2" t="str">
        <f t="shared" si="4"/>
        <v/>
      </c>
      <c r="H77" s="2" t="str">
        <f t="shared" si="7"/>
        <v/>
      </c>
      <c r="Q77" s="9" t="str">
        <f>IF(ISNUMBER($O77),(SUBTOTAL(3,$O$2:$O77)-0.5)/COUNTA(_xlfn.ANCHORARRAY($O$2)),"")</f>
        <v/>
      </c>
      <c r="R77" s="2" t="str">
        <f t="shared" si="6"/>
        <v/>
      </c>
      <c r="S77" s="2" t="str">
        <f t="shared" si="5"/>
        <v/>
      </c>
    </row>
    <row r="78" spans="6:19" ht="15.75" customHeight="1" x14ac:dyDescent="0.25">
      <c r="F78" s="9" t="str">
        <f>IF(ISNUMBER($D78),(SUBTOTAL(3,$D$2:$D78)-0.5)/COUNTA(_xlfn.ANCHORARRAY($D$2)),"")</f>
        <v/>
      </c>
      <c r="G78" s="2" t="str">
        <f t="shared" si="4"/>
        <v/>
      </c>
      <c r="H78" s="2" t="str">
        <f t="shared" si="7"/>
        <v/>
      </c>
      <c r="Q78" s="9" t="str">
        <f>IF(ISNUMBER($O78),(SUBTOTAL(3,$O$2:$O78)-0.5)/COUNTA(_xlfn.ANCHORARRAY($O$2)),"")</f>
        <v/>
      </c>
      <c r="R78" s="2" t="str">
        <f t="shared" si="6"/>
        <v/>
      </c>
      <c r="S78" s="2" t="str">
        <f t="shared" si="5"/>
        <v/>
      </c>
    </row>
    <row r="79" spans="6:19" ht="15.75" customHeight="1" x14ac:dyDescent="0.25">
      <c r="F79" s="9" t="str">
        <f>IF(ISNUMBER($D79),(SUBTOTAL(3,$D$2:$D79)-0.5)/COUNTA(_xlfn.ANCHORARRAY($D$2)),"")</f>
        <v/>
      </c>
      <c r="G79" s="2" t="str">
        <f t="shared" si="4"/>
        <v/>
      </c>
      <c r="H79" s="2" t="str">
        <f t="shared" si="7"/>
        <v/>
      </c>
      <c r="Q79" s="9" t="str">
        <f>IF(ISNUMBER($O79),(SUBTOTAL(3,$O$2:$O79)-0.5)/COUNTA(_xlfn.ANCHORARRAY($O$2)),"")</f>
        <v/>
      </c>
      <c r="R79" s="2" t="str">
        <f t="shared" si="6"/>
        <v/>
      </c>
      <c r="S79" s="2" t="str">
        <f t="shared" si="5"/>
        <v/>
      </c>
    </row>
    <row r="80" spans="6:19" ht="15.75" customHeight="1" x14ac:dyDescent="0.25">
      <c r="F80" s="9" t="str">
        <f>IF(ISNUMBER($D80),(SUBTOTAL(3,$D$2:$D80)-0.5)/COUNTA(_xlfn.ANCHORARRAY($D$2)),"")</f>
        <v/>
      </c>
      <c r="G80" s="2" t="str">
        <f t="shared" si="4"/>
        <v/>
      </c>
      <c r="H80" s="2" t="str">
        <f t="shared" si="7"/>
        <v/>
      </c>
      <c r="Q80" s="9" t="str">
        <f>IF(ISNUMBER($O80),(SUBTOTAL(3,$O$2:$O80)-0.5)/COUNTA(_xlfn.ANCHORARRAY($O$2)),"")</f>
        <v/>
      </c>
      <c r="R80" s="2" t="str">
        <f t="shared" si="6"/>
        <v/>
      </c>
      <c r="S80" s="2" t="str">
        <f t="shared" si="5"/>
        <v/>
      </c>
    </row>
    <row r="81" spans="6:19" ht="15.75" customHeight="1" x14ac:dyDescent="0.25">
      <c r="F81" s="9" t="str">
        <f>IF(ISNUMBER($D81),(SUBTOTAL(3,$D$2:$D81)-0.5)/COUNTA(_xlfn.ANCHORARRAY($D$2)),"")</f>
        <v/>
      </c>
      <c r="G81" s="2" t="str">
        <f t="shared" si="4"/>
        <v/>
      </c>
      <c r="H81" s="2" t="str">
        <f t="shared" si="7"/>
        <v/>
      </c>
      <c r="Q81" s="9" t="str">
        <f>IF(ISNUMBER($O81),(SUBTOTAL(3,$O$2:$O81)-0.5)/COUNTA(_xlfn.ANCHORARRAY($O$2)),"")</f>
        <v/>
      </c>
      <c r="R81" s="2" t="str">
        <f t="shared" si="6"/>
        <v/>
      </c>
      <c r="S81" s="2" t="str">
        <f t="shared" si="5"/>
        <v/>
      </c>
    </row>
    <row r="82" spans="6:19" ht="15.75" customHeight="1" x14ac:dyDescent="0.25">
      <c r="F82" s="9" t="str">
        <f>IF(ISNUMBER($D82),(SUBTOTAL(3,$D$2:$D82)-0.5)/COUNTA(_xlfn.ANCHORARRAY($D$2)),"")</f>
        <v/>
      </c>
      <c r="G82" s="2" t="str">
        <f t="shared" si="4"/>
        <v/>
      </c>
      <c r="H82" s="2" t="str">
        <f t="shared" si="7"/>
        <v/>
      </c>
      <c r="Q82" s="9" t="str">
        <f>IF(ISNUMBER($O82),(SUBTOTAL(3,$O$2:$O82)-0.5)/COUNTA(_xlfn.ANCHORARRAY($O$2)),"")</f>
        <v/>
      </c>
      <c r="R82" s="2" t="str">
        <f t="shared" si="6"/>
        <v/>
      </c>
      <c r="S82" s="2" t="str">
        <f t="shared" si="5"/>
        <v/>
      </c>
    </row>
    <row r="83" spans="6:19" ht="15.75" customHeight="1" x14ac:dyDescent="0.25">
      <c r="F83" s="9" t="str">
        <f>IF(ISNUMBER($D83),(SUBTOTAL(3,$D$2:$D83)-0.5)/COUNTA(_xlfn.ANCHORARRAY($D$2)),"")</f>
        <v/>
      </c>
      <c r="G83" s="2" t="str">
        <f t="shared" si="4"/>
        <v/>
      </c>
      <c r="H83" s="2" t="str">
        <f t="shared" si="7"/>
        <v/>
      </c>
      <c r="Q83" s="9" t="str">
        <f>IF(ISNUMBER($O83),(SUBTOTAL(3,$O$2:$O83)-0.5)/COUNTA(_xlfn.ANCHORARRAY($O$2)),"")</f>
        <v/>
      </c>
      <c r="R83" s="2" t="str">
        <f t="shared" si="6"/>
        <v/>
      </c>
      <c r="S83" s="2" t="str">
        <f t="shared" si="5"/>
        <v/>
      </c>
    </row>
    <row r="84" spans="6:19" ht="15.75" customHeight="1" x14ac:dyDescent="0.25">
      <c r="F84" s="9" t="str">
        <f>IF(ISNUMBER($D84),(SUBTOTAL(3,$D$2:$D84)-0.5)/COUNTA(_xlfn.ANCHORARRAY($D$2)),"")</f>
        <v/>
      </c>
      <c r="G84" s="2" t="str">
        <f t="shared" si="4"/>
        <v/>
      </c>
      <c r="H84" s="2" t="str">
        <f t="shared" si="7"/>
        <v/>
      </c>
      <c r="Q84" s="9" t="str">
        <f>IF(ISNUMBER($O84),(SUBTOTAL(3,$O$2:$O84)-0.5)/COUNTA(_xlfn.ANCHORARRAY($O$2)),"")</f>
        <v/>
      </c>
      <c r="R84" s="2" t="str">
        <f t="shared" si="6"/>
        <v/>
      </c>
      <c r="S84" s="2" t="str">
        <f t="shared" si="5"/>
        <v/>
      </c>
    </row>
    <row r="85" spans="6:19" ht="15.75" customHeight="1" x14ac:dyDescent="0.25">
      <c r="F85" s="9" t="str">
        <f>IF(ISNUMBER($D85),(SUBTOTAL(3,$D$2:$D85)-0.5)/COUNTA(_xlfn.ANCHORARRAY($D$2)),"")</f>
        <v/>
      </c>
      <c r="G85" s="2" t="str">
        <f t="shared" si="4"/>
        <v/>
      </c>
      <c r="H85" s="2" t="str">
        <f t="shared" si="7"/>
        <v/>
      </c>
      <c r="Q85" s="9" t="str">
        <f>IF(ISNUMBER($O85),(SUBTOTAL(3,$O$2:$O85)-0.5)/COUNTA(_xlfn.ANCHORARRAY($O$2)),"")</f>
        <v/>
      </c>
      <c r="R85" s="2" t="str">
        <f t="shared" si="6"/>
        <v/>
      </c>
      <c r="S85" s="2" t="str">
        <f t="shared" si="5"/>
        <v/>
      </c>
    </row>
    <row r="86" spans="6:19" ht="15.75" customHeight="1" x14ac:dyDescent="0.25">
      <c r="F86" s="9" t="str">
        <f>IF(ISNUMBER($D86),(SUBTOTAL(3,$D$2:$D86)-0.5)/COUNTA(_xlfn.ANCHORARRAY($D$2)),"")</f>
        <v/>
      </c>
      <c r="G86" s="2" t="str">
        <f t="shared" si="4"/>
        <v/>
      </c>
      <c r="H86" s="2" t="str">
        <f t="shared" si="7"/>
        <v/>
      </c>
      <c r="Q86" s="9" t="str">
        <f>IF(ISNUMBER($O86),(SUBTOTAL(3,$O$2:$O86)-0.5)/COUNTA(_xlfn.ANCHORARRAY($O$2)),"")</f>
        <v/>
      </c>
      <c r="R86" s="2" t="str">
        <f t="shared" si="6"/>
        <v/>
      </c>
      <c r="S86" s="2" t="str">
        <f t="shared" si="5"/>
        <v/>
      </c>
    </row>
    <row r="87" spans="6:19" ht="15.75" customHeight="1" x14ac:dyDescent="0.25">
      <c r="F87" s="9" t="str">
        <f>IF(ISNUMBER($D87),(SUBTOTAL(3,$D$2:$D87)-0.5)/COUNTA(_xlfn.ANCHORARRAY($D$2)),"")</f>
        <v/>
      </c>
      <c r="G87" s="2" t="str">
        <f t="shared" si="4"/>
        <v/>
      </c>
      <c r="H87" s="2" t="str">
        <f t="shared" si="7"/>
        <v/>
      </c>
      <c r="Q87" s="9" t="str">
        <f>IF(ISNUMBER($O87),(SUBTOTAL(3,$O$2:$O87)-0.5)/COUNTA(_xlfn.ANCHORARRAY($O$2)),"")</f>
        <v/>
      </c>
      <c r="R87" s="2" t="str">
        <f t="shared" si="6"/>
        <v/>
      </c>
      <c r="S87" s="2" t="str">
        <f t="shared" si="5"/>
        <v/>
      </c>
    </row>
    <row r="88" spans="6:19" ht="15.75" customHeight="1" x14ac:dyDescent="0.25">
      <c r="F88" s="9" t="str">
        <f>IF(ISNUMBER($D88),(SUBTOTAL(3,$D$2:$D88)-0.5)/COUNTA(_xlfn.ANCHORARRAY($D$2)),"")</f>
        <v/>
      </c>
      <c r="G88" s="2" t="str">
        <f t="shared" si="4"/>
        <v/>
      </c>
      <c r="H88" s="2" t="str">
        <f t="shared" si="7"/>
        <v/>
      </c>
      <c r="Q88" s="9" t="str">
        <f>IF(ISNUMBER($O88),(SUBTOTAL(3,$O$2:$O88)-0.5)/COUNTA(_xlfn.ANCHORARRAY($O$2)),"")</f>
        <v/>
      </c>
      <c r="R88" s="2" t="str">
        <f t="shared" si="6"/>
        <v/>
      </c>
      <c r="S88" s="2" t="str">
        <f t="shared" si="5"/>
        <v/>
      </c>
    </row>
    <row r="89" spans="6:19" ht="15.75" customHeight="1" x14ac:dyDescent="0.25">
      <c r="F89" s="9" t="str">
        <f>IF(ISNUMBER($D89),(SUBTOTAL(3,$D$2:$D89)-0.5)/COUNTA(_xlfn.ANCHORARRAY($D$2)),"")</f>
        <v/>
      </c>
      <c r="G89" s="2" t="str">
        <f t="shared" si="4"/>
        <v/>
      </c>
      <c r="H89" s="2" t="str">
        <f t="shared" si="7"/>
        <v/>
      </c>
      <c r="Q89" s="9" t="str">
        <f>IF(ISNUMBER($O89),(SUBTOTAL(3,$O$2:$O89)-0.5)/COUNTA(_xlfn.ANCHORARRAY($O$2)),"")</f>
        <v/>
      </c>
      <c r="R89" s="2" t="str">
        <f t="shared" si="6"/>
        <v/>
      </c>
      <c r="S89" s="2" t="str">
        <f t="shared" si="5"/>
        <v/>
      </c>
    </row>
    <row r="90" spans="6:19" ht="15.75" customHeight="1" x14ac:dyDescent="0.25">
      <c r="F90" s="9" t="str">
        <f>IF(ISNUMBER($D90),(SUBTOTAL(3,$D$2:$D90)-0.5)/COUNTA(_xlfn.ANCHORARRAY($D$2)),"")</f>
        <v/>
      </c>
      <c r="G90" s="2" t="str">
        <f t="shared" si="4"/>
        <v/>
      </c>
      <c r="H90" s="2" t="str">
        <f t="shared" si="7"/>
        <v/>
      </c>
      <c r="Q90" s="9" t="str">
        <f>IF(ISNUMBER($O90),(SUBTOTAL(3,$O$2:$O90)-0.5)/COUNTA(_xlfn.ANCHORARRAY($O$2)),"")</f>
        <v/>
      </c>
      <c r="R90" s="2" t="str">
        <f t="shared" si="6"/>
        <v/>
      </c>
      <c r="S90" s="2" t="str">
        <f t="shared" si="5"/>
        <v/>
      </c>
    </row>
    <row r="91" spans="6:19" ht="15.75" customHeight="1" x14ac:dyDescent="0.25">
      <c r="F91" s="9" t="str">
        <f>IF(ISNUMBER($D91),(SUBTOTAL(3,$D$2:$D91)-0.5)/COUNTA(_xlfn.ANCHORARRAY($D$2)),"")</f>
        <v/>
      </c>
      <c r="G91" s="2" t="str">
        <f t="shared" si="4"/>
        <v/>
      </c>
      <c r="H91" s="2" t="str">
        <f t="shared" si="7"/>
        <v/>
      </c>
      <c r="Q91" s="9" t="str">
        <f>IF(ISNUMBER($O91),(SUBTOTAL(3,$O$2:$O91)-0.5)/COUNTA(_xlfn.ANCHORARRAY($O$2)),"")</f>
        <v/>
      </c>
      <c r="R91" s="2" t="str">
        <f t="shared" si="6"/>
        <v/>
      </c>
      <c r="S91" s="2" t="str">
        <f t="shared" si="5"/>
        <v/>
      </c>
    </row>
    <row r="92" spans="6:19" ht="15.75" customHeight="1" x14ac:dyDescent="0.25">
      <c r="F92" s="9" t="str">
        <f>IF(ISNUMBER($D92),(SUBTOTAL(3,$D$2:$D92)-0.5)/COUNTA(_xlfn.ANCHORARRAY($D$2)),"")</f>
        <v/>
      </c>
      <c r="G92" s="2" t="str">
        <f t="shared" si="4"/>
        <v/>
      </c>
      <c r="H92" s="2" t="str">
        <f t="shared" si="7"/>
        <v/>
      </c>
      <c r="Q92" s="9" t="str">
        <f>IF(ISNUMBER($O92),(SUBTOTAL(3,$O$2:$O92)-0.5)/COUNTA(_xlfn.ANCHORARRAY($O$2)),"")</f>
        <v/>
      </c>
      <c r="R92" s="2" t="str">
        <f t="shared" si="6"/>
        <v/>
      </c>
      <c r="S92" s="2" t="str">
        <f t="shared" si="5"/>
        <v/>
      </c>
    </row>
    <row r="93" spans="6:19" ht="15.75" customHeight="1" x14ac:dyDescent="0.25">
      <c r="F93" s="9" t="str">
        <f>IF(ISNUMBER($D93),(SUBTOTAL(3,$D$2:$D93)-0.5)/COUNTA(_xlfn.ANCHORARRAY($D$2)),"")</f>
        <v/>
      </c>
      <c r="G93" s="2" t="str">
        <f t="shared" si="4"/>
        <v/>
      </c>
      <c r="H93" s="2" t="str">
        <f t="shared" si="7"/>
        <v/>
      </c>
      <c r="Q93" s="9" t="str">
        <f>IF(ISNUMBER($O93),(SUBTOTAL(3,$O$2:$O93)-0.5)/COUNTA(_xlfn.ANCHORARRAY($O$2)),"")</f>
        <v/>
      </c>
      <c r="R93" s="2" t="str">
        <f t="shared" si="6"/>
        <v/>
      </c>
      <c r="S93" s="2" t="str">
        <f t="shared" si="5"/>
        <v/>
      </c>
    </row>
    <row r="94" spans="6:19" ht="15.75" customHeight="1" x14ac:dyDescent="0.25">
      <c r="F94" s="9" t="str">
        <f>IF(ISNUMBER($D94),(SUBTOTAL(3,$D$2:$D94)-0.5)/COUNTA(_xlfn.ANCHORARRAY($D$2)),"")</f>
        <v/>
      </c>
      <c r="G94" s="2" t="str">
        <f t="shared" si="4"/>
        <v/>
      </c>
      <c r="H94" s="2" t="str">
        <f t="shared" si="7"/>
        <v/>
      </c>
      <c r="Q94" s="9" t="str">
        <f>IF(ISNUMBER($O94),(SUBTOTAL(3,$O$2:$O94)-0.5)/COUNTA(_xlfn.ANCHORARRAY($O$2)),"")</f>
        <v/>
      </c>
      <c r="R94" s="2" t="str">
        <f t="shared" si="6"/>
        <v/>
      </c>
      <c r="S94" s="2" t="str">
        <f t="shared" si="5"/>
        <v/>
      </c>
    </row>
    <row r="95" spans="6:19" ht="15.75" customHeight="1" x14ac:dyDescent="0.25">
      <c r="F95" s="9" t="str">
        <f>IF(ISNUMBER($D95),(SUBTOTAL(3,$D$2:$D95)-0.5)/COUNTA(_xlfn.ANCHORARRAY($D$2)),"")</f>
        <v/>
      </c>
      <c r="G95" s="2" t="str">
        <f t="shared" si="4"/>
        <v/>
      </c>
      <c r="H95" s="2" t="str">
        <f t="shared" si="7"/>
        <v/>
      </c>
      <c r="Q95" s="9" t="str">
        <f>IF(ISNUMBER($O95),(SUBTOTAL(3,$O$2:$O95)-0.5)/COUNTA(_xlfn.ANCHORARRAY($O$2)),"")</f>
        <v/>
      </c>
      <c r="R95" s="2" t="str">
        <f t="shared" si="6"/>
        <v/>
      </c>
      <c r="S95" s="2" t="str">
        <f t="shared" si="5"/>
        <v/>
      </c>
    </row>
    <row r="96" spans="6:19" ht="15.75" customHeight="1" x14ac:dyDescent="0.25">
      <c r="F96" s="9" t="str">
        <f>IF(ISNUMBER($D96),(SUBTOTAL(3,$D$2:$D96)-0.5)/COUNTA(_xlfn.ANCHORARRAY($D$2)),"")</f>
        <v/>
      </c>
      <c r="G96" s="2" t="str">
        <f t="shared" si="4"/>
        <v/>
      </c>
      <c r="H96" s="2" t="str">
        <f t="shared" si="7"/>
        <v/>
      </c>
      <c r="Q96" s="9" t="str">
        <f>IF(ISNUMBER($O96),(SUBTOTAL(3,$O$2:$O96)-0.5)/COUNTA(_xlfn.ANCHORARRAY($O$2)),"")</f>
        <v/>
      </c>
      <c r="R96" s="2" t="str">
        <f t="shared" si="6"/>
        <v/>
      </c>
      <c r="S96" s="2" t="str">
        <f t="shared" si="5"/>
        <v/>
      </c>
    </row>
    <row r="97" spans="6:19" ht="15.75" customHeight="1" x14ac:dyDescent="0.25">
      <c r="F97" s="9" t="str">
        <f>IF(ISNUMBER($D97),(SUBTOTAL(3,$D$2:$D97)-0.5)/COUNTA(_xlfn.ANCHORARRAY($D$2)),"")</f>
        <v/>
      </c>
      <c r="G97" s="2" t="str">
        <f t="shared" si="4"/>
        <v/>
      </c>
      <c r="H97" s="2" t="str">
        <f t="shared" si="7"/>
        <v/>
      </c>
      <c r="Q97" s="9" t="str">
        <f>IF(ISNUMBER($O97),(SUBTOTAL(3,$O$2:$O97)-0.5)/COUNTA(_xlfn.ANCHORARRAY($O$2)),"")</f>
        <v/>
      </c>
      <c r="R97" s="2" t="str">
        <f t="shared" si="6"/>
        <v/>
      </c>
      <c r="S97" s="2" t="str">
        <f t="shared" si="5"/>
        <v/>
      </c>
    </row>
    <row r="98" spans="6:19" ht="15.75" customHeight="1" x14ac:dyDescent="0.25">
      <c r="F98" s="9" t="str">
        <f>IF(ISNUMBER($D98),(SUBTOTAL(3,$D$2:$D98)-0.5)/COUNTA(_xlfn.ANCHORARRAY($D$2)),"")</f>
        <v/>
      </c>
      <c r="G98" s="2" t="str">
        <f t="shared" si="4"/>
        <v/>
      </c>
      <c r="H98" s="2" t="str">
        <f t="shared" si="7"/>
        <v/>
      </c>
      <c r="Q98" s="9" t="str">
        <f>IF(ISNUMBER($O98),(SUBTOTAL(3,$O$2:$O98)-0.5)/COUNTA(_xlfn.ANCHORARRAY($O$2)),"")</f>
        <v/>
      </c>
      <c r="R98" s="2" t="str">
        <f t="shared" si="6"/>
        <v/>
      </c>
      <c r="S98" s="2" t="str">
        <f t="shared" si="5"/>
        <v/>
      </c>
    </row>
    <row r="99" spans="6:19" ht="15.75" customHeight="1" x14ac:dyDescent="0.25">
      <c r="F99" s="9" t="str">
        <f>IF(ISNUMBER($D99),(SUBTOTAL(3,$D$2:$D99)-0.5)/COUNTA(_xlfn.ANCHORARRAY($D$2)),"")</f>
        <v/>
      </c>
      <c r="G99" s="2" t="str">
        <f t="shared" si="4"/>
        <v/>
      </c>
      <c r="H99" s="2" t="str">
        <f t="shared" si="7"/>
        <v/>
      </c>
      <c r="Q99" s="9" t="str">
        <f>IF(ISNUMBER($O99),(SUBTOTAL(3,$O$2:$O99)-0.5)/COUNTA(_xlfn.ANCHORARRAY($O$2)),"")</f>
        <v/>
      </c>
      <c r="R99" s="2" t="str">
        <f t="shared" si="6"/>
        <v/>
      </c>
      <c r="S99" s="2" t="str">
        <f t="shared" si="5"/>
        <v/>
      </c>
    </row>
    <row r="100" spans="6:19" ht="15.75" customHeight="1" x14ac:dyDescent="0.25">
      <c r="F100" s="9" t="str">
        <f>IF(ISNUMBER($D100),(SUBTOTAL(3,$D$2:$D100)-0.5)/COUNTA(_xlfn.ANCHORARRAY($D$2)),"")</f>
        <v/>
      </c>
      <c r="G100" s="2" t="str">
        <f t="shared" si="4"/>
        <v/>
      </c>
      <c r="H100" s="2" t="str">
        <f t="shared" si="7"/>
        <v/>
      </c>
      <c r="Q100" s="9" t="str">
        <f>IF(ISNUMBER($O100),(SUBTOTAL(3,$O$2:$O100)-0.5)/COUNTA(_xlfn.ANCHORARRAY($O$2)),"")</f>
        <v/>
      </c>
      <c r="R100" s="2" t="str">
        <f t="shared" si="6"/>
        <v/>
      </c>
      <c r="S100" s="2" t="str">
        <f t="shared" si="5"/>
        <v/>
      </c>
    </row>
    <row r="101" spans="6:19" ht="15.75" customHeight="1" x14ac:dyDescent="0.25">
      <c r="F101" s="9" t="str">
        <f>IF(ISNUMBER($D101),(SUBTOTAL(3,$D$2:$D101)-0.5)/COUNTA(_xlfn.ANCHORARRAY($D$2)),"")</f>
        <v/>
      </c>
      <c r="G101" s="2" t="str">
        <f t="shared" si="4"/>
        <v/>
      </c>
      <c r="H101" s="2" t="str">
        <f t="shared" si="7"/>
        <v/>
      </c>
      <c r="Q101" s="9" t="str">
        <f>IF(ISNUMBER($O101),(SUBTOTAL(3,$O$2:$O101)-0.5)/COUNTA(_xlfn.ANCHORARRAY($O$2)),"")</f>
        <v/>
      </c>
      <c r="R101" s="2" t="str">
        <f t="shared" si="6"/>
        <v/>
      </c>
      <c r="S101" s="2" t="str">
        <f t="shared" si="5"/>
        <v/>
      </c>
    </row>
    <row r="102" spans="6:19" ht="15.75" customHeight="1" x14ac:dyDescent="0.25">
      <c r="F102" s="9" t="str">
        <f>IF(ISNUMBER($D102),(SUBTOTAL(3,$D$2:$D102)-0.5)/COUNTA(_xlfn.ANCHORARRAY($D$2)),"")</f>
        <v/>
      </c>
      <c r="G102" s="2" t="str">
        <f t="shared" si="4"/>
        <v/>
      </c>
      <c r="H102" s="2" t="str">
        <f t="shared" si="7"/>
        <v/>
      </c>
      <c r="Q102" s="9" t="str">
        <f>IF(ISNUMBER($O102),(SUBTOTAL(3,$O$2:$O102)-0.5)/COUNTA(_xlfn.ANCHORARRAY($O$2)),"")</f>
        <v/>
      </c>
      <c r="R102" s="2" t="str">
        <f t="shared" si="6"/>
        <v/>
      </c>
      <c r="S102" s="2" t="str">
        <f t="shared" si="5"/>
        <v/>
      </c>
    </row>
    <row r="103" spans="6:19" ht="15.75" customHeight="1" x14ac:dyDescent="0.25">
      <c r="F103" s="9" t="str">
        <f>IF(ISNUMBER($D103),(SUBTOTAL(3,$D$2:$D103)-0.5)/COUNTA(_xlfn.ANCHORARRAY($D$2)),"")</f>
        <v/>
      </c>
      <c r="G103" s="2" t="str">
        <f t="shared" si="4"/>
        <v/>
      </c>
      <c r="H103" s="2" t="str">
        <f t="shared" si="7"/>
        <v/>
      </c>
      <c r="Q103" s="9" t="str">
        <f>IF(ISNUMBER($O103),(SUBTOTAL(3,$O$2:$O103)-0.5)/COUNTA(_xlfn.ANCHORARRAY($O$2)),"")</f>
        <v/>
      </c>
      <c r="R103" s="2" t="str">
        <f t="shared" si="6"/>
        <v/>
      </c>
      <c r="S103" s="2" t="str">
        <f t="shared" si="5"/>
        <v/>
      </c>
    </row>
    <row r="104" spans="6:19" ht="15.75" customHeight="1" x14ac:dyDescent="0.25">
      <c r="F104" s="9" t="str">
        <f>IF(ISNUMBER($D104),(SUBTOTAL(3,$D$2:$D104)-0.5)/COUNTA(_xlfn.ANCHORARRAY($D$2)),"")</f>
        <v/>
      </c>
      <c r="G104" s="2" t="str">
        <f t="shared" si="4"/>
        <v/>
      </c>
      <c r="H104" s="2" t="str">
        <f t="shared" si="7"/>
        <v/>
      </c>
      <c r="Q104" s="9" t="str">
        <f>IF(ISNUMBER($O104),(SUBTOTAL(3,$O$2:$O104)-0.5)/COUNTA(_xlfn.ANCHORARRAY($O$2)),"")</f>
        <v/>
      </c>
      <c r="R104" s="2" t="str">
        <f t="shared" si="6"/>
        <v/>
      </c>
      <c r="S104" s="2" t="str">
        <f t="shared" si="5"/>
        <v/>
      </c>
    </row>
    <row r="105" spans="6:19" ht="15.75" customHeight="1" x14ac:dyDescent="0.25">
      <c r="F105" s="9" t="str">
        <f>IF(ISNUMBER($D105),(SUBTOTAL(3,$D$2:$D105)-0.5)/COUNTA(_xlfn.ANCHORARRAY($D$2)),"")</f>
        <v/>
      </c>
      <c r="G105" s="2" t="str">
        <f t="shared" si="4"/>
        <v/>
      </c>
      <c r="H105" s="2" t="str">
        <f t="shared" si="7"/>
        <v/>
      </c>
      <c r="Q105" s="9" t="str">
        <f>IF(ISNUMBER($O105),(SUBTOTAL(3,$O$2:$O105)-0.5)/COUNTA(_xlfn.ANCHORARRAY($O$2)),"")</f>
        <v/>
      </c>
      <c r="R105" s="2" t="str">
        <f t="shared" si="6"/>
        <v/>
      </c>
      <c r="S105" s="2" t="str">
        <f t="shared" si="5"/>
        <v/>
      </c>
    </row>
    <row r="106" spans="6:19" ht="15.75" customHeight="1" x14ac:dyDescent="0.25">
      <c r="F106" s="9" t="str">
        <f>IF(ISNUMBER($D106),(SUBTOTAL(3,$D$2:$D106)-0.5)/COUNTA(_xlfn.ANCHORARRAY($D$2)),"")</f>
        <v/>
      </c>
      <c r="G106" s="2" t="str">
        <f t="shared" si="4"/>
        <v/>
      </c>
      <c r="H106" s="2" t="str">
        <f t="shared" si="7"/>
        <v/>
      </c>
      <c r="Q106" s="9" t="str">
        <f>IF(ISNUMBER($O106),(SUBTOTAL(3,$O$2:$O106)-0.5)/COUNTA(_xlfn.ANCHORARRAY($O$2)),"")</f>
        <v/>
      </c>
      <c r="R106" s="2" t="str">
        <f t="shared" si="6"/>
        <v/>
      </c>
      <c r="S106" s="2" t="str">
        <f t="shared" si="5"/>
        <v/>
      </c>
    </row>
    <row r="107" spans="6:19" ht="15.75" customHeight="1" x14ac:dyDescent="0.25">
      <c r="F107" s="9" t="str">
        <f>IF(ISNUMBER($D107),(SUBTOTAL(3,$D$2:$D107)-0.5)/COUNTA(_xlfn.ANCHORARRAY($D$2)),"")</f>
        <v/>
      </c>
      <c r="G107" s="2" t="str">
        <f t="shared" si="4"/>
        <v/>
      </c>
      <c r="H107" s="2" t="str">
        <f t="shared" si="7"/>
        <v/>
      </c>
      <c r="Q107" s="9" t="str">
        <f>IF(ISNUMBER($O107),(SUBTOTAL(3,$O$2:$O107)-0.5)/COUNTA(_xlfn.ANCHORARRAY($O$2)),"")</f>
        <v/>
      </c>
      <c r="R107" s="2" t="str">
        <f t="shared" si="6"/>
        <v/>
      </c>
      <c r="S107" s="2" t="str">
        <f t="shared" si="5"/>
        <v/>
      </c>
    </row>
    <row r="108" spans="6:19" ht="15.75" customHeight="1" x14ac:dyDescent="0.25">
      <c r="F108" s="9" t="str">
        <f>IF(ISNUMBER($D108),(SUBTOTAL(3,$D$2:$D108)-0.5)/COUNTA(_xlfn.ANCHORARRAY($D$2)),"")</f>
        <v/>
      </c>
      <c r="G108" s="2" t="str">
        <f t="shared" si="4"/>
        <v/>
      </c>
      <c r="H108" s="2" t="str">
        <f t="shared" si="7"/>
        <v/>
      </c>
      <c r="Q108" s="9" t="str">
        <f>IF(ISNUMBER($O108),(SUBTOTAL(3,$O$2:$O108)-0.5)/COUNTA(_xlfn.ANCHORARRAY($O$2)),"")</f>
        <v/>
      </c>
      <c r="R108" s="2" t="str">
        <f t="shared" si="6"/>
        <v/>
      </c>
      <c r="S108" s="2" t="str">
        <f t="shared" si="5"/>
        <v/>
      </c>
    </row>
    <row r="109" spans="6:19" ht="15.75" customHeight="1" x14ac:dyDescent="0.25">
      <c r="F109" s="9" t="str">
        <f>IF(ISNUMBER($D109),(SUBTOTAL(3,$D$2:$D109)-0.5)/COUNTA(_xlfn.ANCHORARRAY($D$2)),"")</f>
        <v/>
      </c>
      <c r="G109" s="2" t="str">
        <f t="shared" si="4"/>
        <v/>
      </c>
      <c r="H109" s="2" t="str">
        <f t="shared" si="7"/>
        <v/>
      </c>
      <c r="Q109" s="9" t="str">
        <f>IF(ISNUMBER($O109),(SUBTOTAL(3,$O$2:$O109)-0.5)/COUNTA(_xlfn.ANCHORARRAY($O$2)),"")</f>
        <v/>
      </c>
      <c r="R109" s="2" t="str">
        <f t="shared" si="6"/>
        <v/>
      </c>
      <c r="S109" s="2" t="str">
        <f t="shared" si="5"/>
        <v/>
      </c>
    </row>
    <row r="110" spans="6:19" ht="15.75" customHeight="1" x14ac:dyDescent="0.25">
      <c r="F110" s="9" t="str">
        <f>IF(ISNUMBER($D110),(SUBTOTAL(3,$D$2:$D110)-0.5)/COUNTA(_xlfn.ANCHORARRAY($D$2)),"")</f>
        <v/>
      </c>
      <c r="G110" s="2" t="str">
        <f t="shared" si="4"/>
        <v/>
      </c>
      <c r="H110" s="2" t="str">
        <f t="shared" si="7"/>
        <v/>
      </c>
      <c r="Q110" s="9" t="str">
        <f>IF(ISNUMBER($O110),(SUBTOTAL(3,$O$2:$O110)-0.5)/COUNTA(_xlfn.ANCHORARRAY($O$2)),"")</f>
        <v/>
      </c>
      <c r="R110" s="2" t="str">
        <f t="shared" si="6"/>
        <v/>
      </c>
      <c r="S110" s="2" t="str">
        <f t="shared" si="5"/>
        <v/>
      </c>
    </row>
    <row r="111" spans="6:19" ht="15.75" customHeight="1" x14ac:dyDescent="0.25">
      <c r="F111" s="9" t="str">
        <f>IF(ISNUMBER($D111),(SUBTOTAL(3,$D$2:$D111)-0.5)/COUNTA(_xlfn.ANCHORARRAY($D$2)),"")</f>
        <v/>
      </c>
      <c r="G111" s="2" t="str">
        <f t="shared" si="4"/>
        <v/>
      </c>
      <c r="H111" s="2" t="str">
        <f t="shared" si="7"/>
        <v/>
      </c>
      <c r="Q111" s="9" t="str">
        <f>IF(ISNUMBER($O111),(SUBTOTAL(3,$O$2:$O111)-0.5)/COUNTA(_xlfn.ANCHORARRAY($O$2)),"")</f>
        <v/>
      </c>
      <c r="R111" s="2" t="str">
        <f t="shared" si="6"/>
        <v/>
      </c>
      <c r="S111" s="2" t="str">
        <f t="shared" si="5"/>
        <v/>
      </c>
    </row>
    <row r="112" spans="6:19" ht="15.75" customHeight="1" x14ac:dyDescent="0.25">
      <c r="F112" s="9" t="str">
        <f>IF(ISNUMBER($D112),(SUBTOTAL(3,$D$2:$D112)-0.5)/COUNTA(_xlfn.ANCHORARRAY($D$2)),"")</f>
        <v/>
      </c>
      <c r="G112" s="2" t="str">
        <f t="shared" si="4"/>
        <v/>
      </c>
      <c r="H112" s="2" t="str">
        <f t="shared" si="7"/>
        <v/>
      </c>
      <c r="Q112" s="9" t="str">
        <f>IF(ISNUMBER($O112),(SUBTOTAL(3,$O$2:$O112)-0.5)/COUNTA(_xlfn.ANCHORARRAY($O$2)),"")</f>
        <v/>
      </c>
      <c r="R112" s="2" t="str">
        <f t="shared" si="6"/>
        <v/>
      </c>
      <c r="S112" s="2" t="str">
        <f t="shared" si="5"/>
        <v/>
      </c>
    </row>
    <row r="113" spans="6:19" ht="15.75" customHeight="1" x14ac:dyDescent="0.25">
      <c r="F113" s="9" t="str">
        <f>IF(ISNUMBER($D113),(SUBTOTAL(3,$D$2:$D113)-0.5)/COUNTA(_xlfn.ANCHORARRAY($D$2)),"")</f>
        <v/>
      </c>
      <c r="G113" s="2" t="str">
        <f t="shared" si="4"/>
        <v/>
      </c>
      <c r="H113" s="2" t="str">
        <f t="shared" si="7"/>
        <v/>
      </c>
      <c r="Q113" s="9" t="str">
        <f>IF(ISNUMBER($O113),(SUBTOTAL(3,$O$2:$O113)-0.5)/COUNTA(_xlfn.ANCHORARRAY($O$2)),"")</f>
        <v/>
      </c>
      <c r="R113" s="2" t="str">
        <f t="shared" si="6"/>
        <v/>
      </c>
      <c r="S113" s="2" t="str">
        <f t="shared" si="5"/>
        <v/>
      </c>
    </row>
    <row r="114" spans="6:19" ht="15.75" customHeight="1" x14ac:dyDescent="0.25">
      <c r="F114" s="9" t="str">
        <f>IF(ISNUMBER($D114),(SUBTOTAL(3,$D$2:$D114)-0.5)/COUNTA(_xlfn.ANCHORARRAY($D$2)),"")</f>
        <v/>
      </c>
      <c r="G114" s="2" t="str">
        <f t="shared" si="4"/>
        <v/>
      </c>
      <c r="H114" s="2" t="str">
        <f t="shared" si="7"/>
        <v/>
      </c>
      <c r="Q114" s="9" t="str">
        <f>IF(ISNUMBER($O114),(SUBTOTAL(3,$O$2:$O114)-0.5)/COUNTA(_xlfn.ANCHORARRAY($O$2)),"")</f>
        <v/>
      </c>
      <c r="R114" s="2" t="str">
        <f t="shared" si="6"/>
        <v/>
      </c>
      <c r="S114" s="2" t="str">
        <f t="shared" si="5"/>
        <v/>
      </c>
    </row>
    <row r="115" spans="6:19" ht="15.75" customHeight="1" x14ac:dyDescent="0.25">
      <c r="F115" s="9" t="str">
        <f>IF(ISNUMBER($D115),(SUBTOTAL(3,$D$2:$D115)-0.5)/COUNTA(_xlfn.ANCHORARRAY($D$2)),"")</f>
        <v/>
      </c>
      <c r="G115" s="2" t="str">
        <f t="shared" si="4"/>
        <v/>
      </c>
      <c r="H115" s="2" t="str">
        <f t="shared" si="7"/>
        <v/>
      </c>
      <c r="Q115" s="9" t="str">
        <f>IF(ISNUMBER($O115),(SUBTOTAL(3,$O$2:$O115)-0.5)/COUNTA(_xlfn.ANCHORARRAY($O$2)),"")</f>
        <v/>
      </c>
      <c r="R115" s="2" t="str">
        <f t="shared" si="6"/>
        <v/>
      </c>
      <c r="S115" s="2" t="str">
        <f t="shared" si="5"/>
        <v/>
      </c>
    </row>
    <row r="116" spans="6:19" ht="15.75" customHeight="1" x14ac:dyDescent="0.25">
      <c r="F116" s="9" t="str">
        <f>IF(ISNUMBER($D116),(SUBTOTAL(3,$D$2:$D116)-0.5)/COUNTA(_xlfn.ANCHORARRAY($D$2)),"")</f>
        <v/>
      </c>
      <c r="G116" s="2" t="str">
        <f t="shared" si="4"/>
        <v/>
      </c>
      <c r="H116" s="2" t="str">
        <f t="shared" si="7"/>
        <v/>
      </c>
      <c r="Q116" s="9" t="str">
        <f>IF(ISNUMBER($O116),(SUBTOTAL(3,$O$2:$O116)-0.5)/COUNTA(_xlfn.ANCHORARRAY($O$2)),"")</f>
        <v/>
      </c>
      <c r="R116" s="2" t="str">
        <f t="shared" si="6"/>
        <v/>
      </c>
      <c r="S116" s="2" t="str">
        <f t="shared" si="5"/>
        <v/>
      </c>
    </row>
    <row r="117" spans="6:19" ht="15.75" customHeight="1" x14ac:dyDescent="0.25">
      <c r="F117" s="9" t="str">
        <f>IF(ISNUMBER($D117),(SUBTOTAL(3,$D$2:$D117)-0.5)/COUNTA(_xlfn.ANCHORARRAY($D$2)),"")</f>
        <v/>
      </c>
      <c r="G117" s="2" t="str">
        <f t="shared" si="4"/>
        <v/>
      </c>
      <c r="H117" s="2" t="str">
        <f t="shared" si="7"/>
        <v/>
      </c>
      <c r="Q117" s="9" t="str">
        <f>IF(ISNUMBER($O117),(SUBTOTAL(3,$O$2:$O117)-0.5)/COUNTA(_xlfn.ANCHORARRAY($O$2)),"")</f>
        <v/>
      </c>
      <c r="R117" s="2" t="str">
        <f t="shared" si="6"/>
        <v/>
      </c>
      <c r="S117" s="2" t="str">
        <f t="shared" si="5"/>
        <v/>
      </c>
    </row>
    <row r="118" spans="6:19" ht="15.75" customHeight="1" x14ac:dyDescent="0.25">
      <c r="F118" s="9" t="str">
        <f>IF(ISNUMBER($D118),(SUBTOTAL(3,$D$2:$D118)-0.5)/COUNTA(_xlfn.ANCHORARRAY($D$2)),"")</f>
        <v/>
      </c>
      <c r="G118" s="2" t="str">
        <f t="shared" si="4"/>
        <v/>
      </c>
      <c r="H118" s="2" t="str">
        <f t="shared" si="7"/>
        <v/>
      </c>
      <c r="Q118" s="9" t="str">
        <f>IF(ISNUMBER($O118),(SUBTOTAL(3,$O$2:$O118)-0.5)/COUNTA(_xlfn.ANCHORARRAY($O$2)),"")</f>
        <v/>
      </c>
      <c r="R118" s="2" t="str">
        <f t="shared" si="6"/>
        <v/>
      </c>
      <c r="S118" s="2" t="str">
        <f t="shared" si="5"/>
        <v/>
      </c>
    </row>
    <row r="119" spans="6:19" ht="15.75" customHeight="1" x14ac:dyDescent="0.25">
      <c r="F119" s="9" t="str">
        <f>IF(ISNUMBER($D119),(SUBTOTAL(3,$D$2:$D119)-0.5)/COUNTA(_xlfn.ANCHORARRAY($D$2)),"")</f>
        <v/>
      </c>
      <c r="G119" s="2" t="str">
        <f t="shared" si="4"/>
        <v/>
      </c>
      <c r="H119" s="2" t="str">
        <f t="shared" si="7"/>
        <v/>
      </c>
      <c r="Q119" s="9" t="str">
        <f>IF(ISNUMBER($O119),(SUBTOTAL(3,$O$2:$O119)-0.5)/COUNTA(_xlfn.ANCHORARRAY($O$2)),"")</f>
        <v/>
      </c>
      <c r="R119" s="2" t="str">
        <f t="shared" si="6"/>
        <v/>
      </c>
      <c r="S119" s="2" t="str">
        <f t="shared" si="5"/>
        <v/>
      </c>
    </row>
    <row r="120" spans="6:19" ht="15.75" customHeight="1" x14ac:dyDescent="0.25">
      <c r="F120" s="9" t="str">
        <f>IF(ISNUMBER($D120),(SUBTOTAL(3,$D$2:$D120)-0.5)/COUNTA(_xlfn.ANCHORARRAY($D$2)),"")</f>
        <v/>
      </c>
      <c r="G120" s="2" t="str">
        <f t="shared" si="4"/>
        <v/>
      </c>
      <c r="H120" s="2" t="str">
        <f t="shared" si="7"/>
        <v/>
      </c>
      <c r="Q120" s="9" t="str">
        <f>IF(ISNUMBER($O120),(SUBTOTAL(3,$O$2:$O120)-0.5)/COUNTA(_xlfn.ANCHORARRAY($O$2)),"")</f>
        <v/>
      </c>
      <c r="R120" s="2" t="str">
        <f t="shared" si="6"/>
        <v/>
      </c>
      <c r="S120" s="2" t="str">
        <f t="shared" si="5"/>
        <v/>
      </c>
    </row>
    <row r="121" spans="6:19" ht="15.75" customHeight="1" x14ac:dyDescent="0.25">
      <c r="F121" s="9" t="str">
        <f>IF(ISNUMBER($D121),(SUBTOTAL(3,$D$2:$D121)-0.5)/COUNTA(_xlfn.ANCHORARRAY($D$2)),"")</f>
        <v/>
      </c>
      <c r="G121" s="2" t="str">
        <f t="shared" si="4"/>
        <v/>
      </c>
      <c r="H121" s="2" t="str">
        <f t="shared" si="7"/>
        <v/>
      </c>
      <c r="Q121" s="9" t="str">
        <f>IF(ISNUMBER($O121),(SUBTOTAL(3,$O$2:$O121)-0.5)/COUNTA(_xlfn.ANCHORARRAY($O$2)),"")</f>
        <v/>
      </c>
      <c r="R121" s="2" t="str">
        <f t="shared" si="6"/>
        <v/>
      </c>
      <c r="S121" s="2" t="str">
        <f t="shared" si="5"/>
        <v/>
      </c>
    </row>
    <row r="122" spans="6:19" ht="15.75" customHeight="1" x14ac:dyDescent="0.25">
      <c r="F122" s="9" t="str">
        <f>IF(ISNUMBER($D122),(SUBTOTAL(3,$D$2:$D122)-0.5)/COUNTA(_xlfn.ANCHORARRAY($D$2)),"")</f>
        <v/>
      </c>
      <c r="G122" s="2" t="str">
        <f t="shared" si="4"/>
        <v/>
      </c>
      <c r="H122" s="2" t="str">
        <f t="shared" si="7"/>
        <v/>
      </c>
      <c r="Q122" s="9" t="str">
        <f>IF(ISNUMBER($O122),(SUBTOTAL(3,$O$2:$O122)-0.5)/COUNTA(_xlfn.ANCHORARRAY($O$2)),"")</f>
        <v/>
      </c>
      <c r="R122" s="2" t="str">
        <f t="shared" si="6"/>
        <v/>
      </c>
      <c r="S122" s="2" t="str">
        <f t="shared" si="5"/>
        <v/>
      </c>
    </row>
    <row r="123" spans="6:19" ht="15.75" customHeight="1" x14ac:dyDescent="0.25">
      <c r="F123" s="9" t="str">
        <f>IF(ISNUMBER($D123),(SUBTOTAL(3,$D$2:$D123)-0.5)/COUNTA(_xlfn.ANCHORARRAY($D$2)),"")</f>
        <v/>
      </c>
      <c r="G123" s="2" t="str">
        <f t="shared" si="4"/>
        <v/>
      </c>
      <c r="H123" s="2" t="str">
        <f t="shared" si="7"/>
        <v/>
      </c>
      <c r="Q123" s="9" t="str">
        <f>IF(ISNUMBER($O123),(SUBTOTAL(3,$O$2:$O123)-0.5)/COUNTA(_xlfn.ANCHORARRAY($O$2)),"")</f>
        <v/>
      </c>
      <c r="R123" s="2" t="str">
        <f t="shared" si="6"/>
        <v/>
      </c>
      <c r="S123" s="2" t="str">
        <f t="shared" si="5"/>
        <v/>
      </c>
    </row>
    <row r="124" spans="6:19" ht="15.75" customHeight="1" x14ac:dyDescent="0.25">
      <c r="F124" s="9" t="str">
        <f>IF(ISNUMBER($D124),(SUBTOTAL(3,$D$2:$D124)-0.5)/COUNTA(_xlfn.ANCHORARRAY($D$2)),"")</f>
        <v/>
      </c>
      <c r="G124" s="2" t="str">
        <f t="shared" si="4"/>
        <v/>
      </c>
      <c r="H124" s="2" t="str">
        <f t="shared" si="7"/>
        <v/>
      </c>
      <c r="Q124" s="9" t="str">
        <f>IF(ISNUMBER($O124),(SUBTOTAL(3,$O$2:$O124)-0.5)/COUNTA(_xlfn.ANCHORARRAY($O$2)),"")</f>
        <v/>
      </c>
      <c r="R124" s="2" t="str">
        <f t="shared" si="6"/>
        <v/>
      </c>
      <c r="S124" s="2" t="str">
        <f t="shared" si="5"/>
        <v/>
      </c>
    </row>
    <row r="125" spans="6:19" ht="15.75" customHeight="1" x14ac:dyDescent="0.25">
      <c r="F125" s="9" t="str">
        <f>IF(ISNUMBER($D125),(SUBTOTAL(3,$D$2:$D125)-0.5)/COUNTA(_xlfn.ANCHORARRAY($D$2)),"")</f>
        <v/>
      </c>
      <c r="G125" s="2" t="str">
        <f t="shared" si="4"/>
        <v/>
      </c>
      <c r="H125" s="2" t="str">
        <f t="shared" si="7"/>
        <v/>
      </c>
      <c r="Q125" s="9" t="str">
        <f>IF(ISNUMBER($O125),(SUBTOTAL(3,$O$2:$O125)-0.5)/COUNTA(_xlfn.ANCHORARRAY($O$2)),"")</f>
        <v/>
      </c>
      <c r="R125" s="2" t="str">
        <f t="shared" si="6"/>
        <v/>
      </c>
      <c r="S125" s="2" t="str">
        <f t="shared" si="5"/>
        <v/>
      </c>
    </row>
    <row r="126" spans="6:19" ht="15.75" customHeight="1" x14ac:dyDescent="0.25">
      <c r="F126" s="9" t="str">
        <f>IF(ISNUMBER($D126),(SUBTOTAL(3,$D$2:$D126)-0.5)/COUNTA(_xlfn.ANCHORARRAY($D$2)),"")</f>
        <v/>
      </c>
      <c r="G126" s="2" t="str">
        <f t="shared" si="4"/>
        <v/>
      </c>
      <c r="H126" s="2" t="str">
        <f t="shared" si="7"/>
        <v/>
      </c>
      <c r="Q126" s="9" t="str">
        <f>IF(ISNUMBER($O126),(SUBTOTAL(3,$O$2:$O126)-0.5)/COUNTA(_xlfn.ANCHORARRAY($O$2)),"")</f>
        <v/>
      </c>
      <c r="R126" s="2" t="str">
        <f t="shared" si="6"/>
        <v/>
      </c>
      <c r="S126" s="2" t="str">
        <f t="shared" si="5"/>
        <v/>
      </c>
    </row>
    <row r="127" spans="6:19" ht="15.75" customHeight="1" x14ac:dyDescent="0.25">
      <c r="F127" s="9" t="str">
        <f>IF(ISNUMBER($D127),(SUBTOTAL(3,$D$2:$D127)-0.5)/COUNTA(_xlfn.ANCHORARRAY($D$2)),"")</f>
        <v/>
      </c>
      <c r="G127" s="2" t="str">
        <f t="shared" si="4"/>
        <v/>
      </c>
      <c r="H127" s="2" t="str">
        <f t="shared" si="7"/>
        <v/>
      </c>
      <c r="Q127" s="9" t="str">
        <f>IF(ISNUMBER($O127),(SUBTOTAL(3,$O$2:$O127)-0.5)/COUNTA(_xlfn.ANCHORARRAY($O$2)),"")</f>
        <v/>
      </c>
      <c r="R127" s="2" t="str">
        <f t="shared" si="6"/>
        <v/>
      </c>
      <c r="S127" s="2" t="str">
        <f t="shared" si="5"/>
        <v/>
      </c>
    </row>
    <row r="128" spans="6:19" ht="15.75" customHeight="1" x14ac:dyDescent="0.25">
      <c r="F128" s="9" t="str">
        <f>IF(ISNUMBER($D128),(SUBTOTAL(3,$D$2:$D128)-0.5)/COUNTA(_xlfn.ANCHORARRAY($D$2)),"")</f>
        <v/>
      </c>
      <c r="G128" s="2" t="str">
        <f t="shared" si="4"/>
        <v/>
      </c>
      <c r="H128" s="2" t="str">
        <f t="shared" si="7"/>
        <v/>
      </c>
      <c r="Q128" s="9" t="str">
        <f>IF(ISNUMBER($O128),(SUBTOTAL(3,$O$2:$O128)-0.5)/COUNTA(_xlfn.ANCHORARRAY($O$2)),"")</f>
        <v/>
      </c>
      <c r="R128" s="2" t="str">
        <f t="shared" si="6"/>
        <v/>
      </c>
      <c r="S128" s="2" t="str">
        <f t="shared" si="5"/>
        <v/>
      </c>
    </row>
    <row r="129" spans="6:19" ht="15.75" customHeight="1" x14ac:dyDescent="0.25">
      <c r="F129" s="9" t="str">
        <f>IF(ISNUMBER($D129),(SUBTOTAL(3,$D$2:$D129)-0.5)/COUNTA(_xlfn.ANCHORARRAY($D$2)),"")</f>
        <v/>
      </c>
      <c r="G129" s="2" t="str">
        <f t="shared" si="4"/>
        <v/>
      </c>
      <c r="H129" s="2" t="str">
        <f t="shared" si="7"/>
        <v/>
      </c>
      <c r="Q129" s="9" t="str">
        <f>IF(ISNUMBER($O129),(SUBTOTAL(3,$O$2:$O129)-0.5)/COUNTA(_xlfn.ANCHORARRAY($O$2)),"")</f>
        <v/>
      </c>
      <c r="R129" s="2" t="str">
        <f t="shared" si="6"/>
        <v/>
      </c>
      <c r="S129" s="2" t="str">
        <f t="shared" si="5"/>
        <v/>
      </c>
    </row>
    <row r="130" spans="6:19" ht="15.75" customHeight="1" x14ac:dyDescent="0.25">
      <c r="F130" s="9" t="str">
        <f>IF(ISNUMBER($D130),(SUBTOTAL(3,$D$2:$D130)-0.5)/COUNTA(_xlfn.ANCHORARRAY($D$2)),"")</f>
        <v/>
      </c>
      <c r="G130" s="2" t="str">
        <f t="shared" si="4"/>
        <v/>
      </c>
      <c r="H130" s="2" t="str">
        <f t="shared" si="7"/>
        <v/>
      </c>
      <c r="Q130" s="9" t="str">
        <f>IF(ISNUMBER($O130),(SUBTOTAL(3,$O$2:$O130)-0.5)/COUNTA(_xlfn.ANCHORARRAY($O$2)),"")</f>
        <v/>
      </c>
      <c r="R130" s="2" t="str">
        <f t="shared" si="6"/>
        <v/>
      </c>
      <c r="S130" s="2" t="str">
        <f t="shared" si="5"/>
        <v/>
      </c>
    </row>
    <row r="131" spans="6:19" ht="15.75" customHeight="1" x14ac:dyDescent="0.25"/>
    <row r="132" spans="6:19" ht="15.75" customHeight="1" x14ac:dyDescent="0.25"/>
    <row r="133" spans="6:19" ht="15.75" customHeight="1" x14ac:dyDescent="0.25"/>
    <row r="134" spans="6:19" ht="15.75" customHeight="1" x14ac:dyDescent="0.25"/>
    <row r="135" spans="6:19" ht="15.75" customHeight="1" x14ac:dyDescent="0.25"/>
    <row r="136" spans="6:19" ht="15.75" customHeight="1" x14ac:dyDescent="0.25"/>
    <row r="137" spans="6:19" ht="15.75" customHeight="1" x14ac:dyDescent="0.25"/>
    <row r="138" spans="6:19" ht="15.75" customHeight="1" x14ac:dyDescent="0.25"/>
    <row r="139" spans="6:19" ht="15.75" customHeight="1" x14ac:dyDescent="0.25"/>
    <row r="140" spans="6:19" ht="15.75" customHeight="1" x14ac:dyDescent="0.25"/>
    <row r="141" spans="6:19" ht="15.75" customHeight="1" x14ac:dyDescent="0.25"/>
    <row r="142" spans="6:19" ht="15.75" customHeight="1" x14ac:dyDescent="0.25"/>
    <row r="143" spans="6:19" ht="15.75" customHeight="1" x14ac:dyDescent="0.25"/>
    <row r="144" spans="6:19"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sheetData>
  <sheetProtection algorithmName="SHA-512" hashValue="ko/USHYLcN7VzfoyNNiSg3y3RhXCE75kJyYtKtv6Bjh8dPDZptlBnuGYylt4cR/3w0YF6hcTQU+ash4oUtENGg==" saltValue="qXmwntGcUMQoAdGKMI5csg=="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FEBE-095A-465B-8073-3220E8E0618F}">
  <sheetPr>
    <tabColor theme="5" tint="0.79998168889431442"/>
  </sheetPr>
  <dimension ref="A1:M27"/>
  <sheetViews>
    <sheetView workbookViewId="0">
      <selection sqref="A1:O1"/>
    </sheetView>
  </sheetViews>
  <sheetFormatPr defaultColWidth="0" defaultRowHeight="16.149999999999999" customHeight="1" zeroHeight="1" x14ac:dyDescent="0.2"/>
  <cols>
    <col min="1" max="11" width="13.140625" style="6" customWidth="1"/>
    <col min="12" max="13" width="0" style="6" hidden="1" customWidth="1"/>
    <col min="14" max="16384" width="8.85546875" style="6" hidden="1"/>
  </cols>
  <sheetData>
    <row r="1" spans="1:11" ht="75" customHeight="1" x14ac:dyDescent="0.2">
      <c r="A1" s="303" t="s">
        <v>132</v>
      </c>
      <c r="B1" s="304"/>
      <c r="C1" s="304"/>
      <c r="D1" s="304"/>
      <c r="E1" s="304"/>
      <c r="F1" s="304"/>
      <c r="G1" s="304"/>
      <c r="H1" s="304"/>
      <c r="I1" s="304"/>
      <c r="J1" s="304"/>
      <c r="K1" s="304"/>
    </row>
    <row r="2" spans="1:11" ht="16.149999999999999" customHeight="1" x14ac:dyDescent="0.2">
      <c r="A2" s="251"/>
      <c r="B2" s="251"/>
      <c r="C2" s="251"/>
      <c r="D2" s="251"/>
      <c r="E2" s="251"/>
      <c r="F2" s="251"/>
      <c r="G2" s="251"/>
      <c r="H2" s="251"/>
      <c r="I2" s="251"/>
      <c r="J2" s="251"/>
      <c r="K2" s="251"/>
    </row>
    <row r="3" spans="1:11" ht="16.149999999999999" customHeight="1" x14ac:dyDescent="0.2">
      <c r="A3" s="8" t="s">
        <v>45</v>
      </c>
      <c r="B3" s="8"/>
      <c r="C3" s="8"/>
      <c r="D3" s="8"/>
      <c r="E3" s="8"/>
      <c r="F3" s="8"/>
      <c r="G3" s="8"/>
      <c r="H3" s="8"/>
      <c r="I3" s="8"/>
      <c r="J3" s="8"/>
      <c r="K3" s="8"/>
    </row>
    <row r="4" spans="1:11" ht="16.149999999999999" customHeight="1" x14ac:dyDescent="0.2">
      <c r="A4" s="238" t="s">
        <v>120</v>
      </c>
      <c r="B4" s="8"/>
      <c r="C4" s="8"/>
      <c r="D4" s="8"/>
      <c r="E4" s="8"/>
      <c r="F4" s="8"/>
      <c r="G4" s="8"/>
      <c r="H4" s="8"/>
      <c r="I4" s="8"/>
      <c r="J4" s="8"/>
      <c r="K4" s="8"/>
    </row>
    <row r="5" spans="1:11" ht="16.149999999999999" customHeight="1" x14ac:dyDescent="0.2">
      <c r="A5" s="8" t="s">
        <v>40</v>
      </c>
      <c r="B5" s="8"/>
      <c r="C5" s="8"/>
      <c r="D5" s="8"/>
      <c r="E5" s="8"/>
      <c r="F5" s="8"/>
      <c r="G5" s="8"/>
      <c r="H5" s="8"/>
      <c r="I5" s="8"/>
      <c r="J5" s="8"/>
      <c r="K5" s="8"/>
    </row>
    <row r="6" spans="1:11" ht="16.149999999999999" customHeight="1" x14ac:dyDescent="0.2">
      <c r="A6" s="8" t="s">
        <v>41</v>
      </c>
      <c r="B6" s="8"/>
      <c r="C6" s="8"/>
      <c r="D6" s="8"/>
      <c r="E6" s="8"/>
      <c r="F6" s="8"/>
      <c r="G6" s="8"/>
      <c r="H6" s="8"/>
      <c r="I6" s="8"/>
      <c r="J6" s="8"/>
      <c r="K6" s="8"/>
    </row>
    <row r="7" spans="1:11" ht="16.149999999999999" customHeight="1" x14ac:dyDescent="0.2">
      <c r="A7" s="8"/>
      <c r="B7" s="8"/>
      <c r="C7" s="8"/>
      <c r="D7" s="8"/>
      <c r="E7" s="8"/>
      <c r="F7" s="8"/>
      <c r="G7" s="8"/>
      <c r="H7" s="8"/>
      <c r="I7" s="8"/>
      <c r="J7" s="8"/>
      <c r="K7" s="8"/>
    </row>
    <row r="8" spans="1:11" ht="16.149999999999999" customHeight="1" x14ac:dyDescent="0.2">
      <c r="A8" s="8"/>
      <c r="B8" s="8"/>
      <c r="C8" s="8"/>
      <c r="D8" s="305" t="s">
        <v>28</v>
      </c>
      <c r="E8" s="306"/>
      <c r="F8" s="305" t="s">
        <v>27</v>
      </c>
      <c r="G8" s="306"/>
      <c r="H8" s="305" t="s">
        <v>26</v>
      </c>
      <c r="I8" s="306"/>
      <c r="J8" s="305" t="s">
        <v>25</v>
      </c>
      <c r="K8" s="306"/>
    </row>
    <row r="9" spans="1:11" ht="20.25" customHeight="1" x14ac:dyDescent="0.2">
      <c r="A9" s="311" t="s">
        <v>16</v>
      </c>
      <c r="B9" s="311"/>
      <c r="C9" s="311"/>
      <c r="D9" s="307"/>
      <c r="E9" s="308"/>
      <c r="F9" s="307"/>
      <c r="G9" s="308"/>
      <c r="H9" s="307"/>
      <c r="I9" s="308"/>
      <c r="J9" s="307"/>
      <c r="K9" s="308"/>
    </row>
    <row r="10" spans="1:11" ht="20.25" customHeight="1" x14ac:dyDescent="0.2">
      <c r="A10" s="311"/>
      <c r="B10" s="311"/>
      <c r="C10" s="311"/>
      <c r="D10" s="309"/>
      <c r="E10" s="310"/>
      <c r="F10" s="309"/>
      <c r="G10" s="310"/>
      <c r="H10" s="309"/>
      <c r="I10" s="310"/>
      <c r="J10" s="309"/>
      <c r="K10" s="310"/>
    </row>
    <row r="11" spans="1:11" ht="16.149999999999999" customHeight="1" x14ac:dyDescent="0.2">
      <c r="A11" s="8"/>
      <c r="B11" s="8"/>
      <c r="C11" s="8"/>
      <c r="D11" s="8"/>
      <c r="E11" s="8"/>
      <c r="F11" s="8"/>
      <c r="G11" s="8"/>
      <c r="H11" s="8"/>
      <c r="I11" s="8"/>
      <c r="J11" s="8"/>
      <c r="K11" s="8"/>
    </row>
    <row r="12" spans="1:11" ht="16.149999999999999" customHeight="1" x14ac:dyDescent="0.2">
      <c r="A12" s="8"/>
      <c r="B12" s="8"/>
      <c r="C12" s="8"/>
      <c r="D12" s="305" t="s">
        <v>28</v>
      </c>
      <c r="E12" s="306"/>
      <c r="F12" s="305" t="s">
        <v>27</v>
      </c>
      <c r="G12" s="306"/>
      <c r="H12" s="305" t="s">
        <v>26</v>
      </c>
      <c r="I12" s="306"/>
      <c r="J12" s="305" t="s">
        <v>25</v>
      </c>
      <c r="K12" s="306"/>
    </row>
    <row r="13" spans="1:11" ht="20.25" customHeight="1" x14ac:dyDescent="0.2">
      <c r="A13" s="311" t="s">
        <v>17</v>
      </c>
      <c r="B13" s="311"/>
      <c r="C13" s="311"/>
      <c r="D13" s="307"/>
      <c r="E13" s="308"/>
      <c r="F13" s="307"/>
      <c r="G13" s="308"/>
      <c r="H13" s="307"/>
      <c r="I13" s="308"/>
      <c r="J13" s="307"/>
      <c r="K13" s="308"/>
    </row>
    <row r="14" spans="1:11" ht="20.25" customHeight="1" x14ac:dyDescent="0.2">
      <c r="A14" s="311"/>
      <c r="B14" s="311"/>
      <c r="C14" s="311"/>
      <c r="D14" s="309"/>
      <c r="E14" s="310"/>
      <c r="F14" s="309"/>
      <c r="G14" s="310"/>
      <c r="H14" s="309"/>
      <c r="I14" s="310"/>
      <c r="J14" s="309"/>
      <c r="K14" s="310"/>
    </row>
    <row r="15" spans="1:11" ht="16.149999999999999" customHeight="1" x14ac:dyDescent="0.2">
      <c r="A15" s="8"/>
      <c r="B15" s="8"/>
      <c r="C15" s="8"/>
      <c r="D15" s="8"/>
      <c r="E15" s="8"/>
      <c r="F15" s="8"/>
      <c r="G15" s="8"/>
      <c r="H15" s="8"/>
      <c r="I15" s="8"/>
      <c r="J15" s="8"/>
      <c r="K15" s="8"/>
    </row>
    <row r="16" spans="1:11" ht="16.149999999999999" customHeight="1" x14ac:dyDescent="0.2">
      <c r="A16" s="8" t="s">
        <v>18</v>
      </c>
      <c r="B16" s="253" t="s">
        <v>29</v>
      </c>
      <c r="C16" s="238" t="s">
        <v>131</v>
      </c>
      <c r="D16" s="8"/>
      <c r="E16" s="8"/>
      <c r="F16" s="8"/>
      <c r="G16" s="8"/>
      <c r="H16" s="8"/>
      <c r="I16" s="18"/>
      <c r="J16" s="8"/>
      <c r="K16" s="8"/>
    </row>
    <row r="17" spans="1:13" ht="16.149999999999999" customHeight="1" x14ac:dyDescent="0.2">
      <c r="A17" s="8"/>
      <c r="B17" s="253" t="s">
        <v>22</v>
      </c>
      <c r="C17" s="8" t="s">
        <v>19</v>
      </c>
      <c r="D17" s="8"/>
      <c r="E17" s="8"/>
      <c r="F17" s="8"/>
      <c r="G17" s="8"/>
      <c r="H17" s="8"/>
      <c r="I17" s="8"/>
      <c r="J17" s="8"/>
      <c r="K17" s="8"/>
    </row>
    <row r="18" spans="1:13" ht="16.149999999999999" customHeight="1" x14ac:dyDescent="0.2">
      <c r="A18" s="8"/>
      <c r="B18" s="253" t="s">
        <v>0</v>
      </c>
      <c r="C18" s="238" t="s">
        <v>126</v>
      </c>
      <c r="D18" s="8"/>
      <c r="E18" s="8"/>
      <c r="F18" s="8"/>
      <c r="G18" s="8"/>
      <c r="H18" s="8"/>
      <c r="I18" s="8"/>
      <c r="J18" s="8"/>
      <c r="K18" s="8"/>
    </row>
    <row r="19" spans="1:13" ht="16.149999999999999" customHeight="1" x14ac:dyDescent="0.2">
      <c r="A19" s="8"/>
      <c r="B19" s="253" t="s">
        <v>24</v>
      </c>
      <c r="C19" s="8" t="s">
        <v>21</v>
      </c>
      <c r="D19" s="8"/>
      <c r="E19" s="8"/>
      <c r="F19" s="8"/>
      <c r="G19" s="8"/>
      <c r="H19" s="8"/>
      <c r="I19" s="8"/>
      <c r="J19" s="8"/>
      <c r="K19" s="8"/>
      <c r="M19" s="6" t="s">
        <v>31</v>
      </c>
    </row>
    <row r="20" spans="1:13" ht="16.149999999999999" customHeight="1" x14ac:dyDescent="0.2">
      <c r="A20" s="8"/>
      <c r="B20" s="8"/>
      <c r="C20" s="8"/>
      <c r="D20" s="8"/>
      <c r="E20" s="8"/>
      <c r="F20" s="8"/>
      <c r="G20" s="8"/>
      <c r="H20" s="8"/>
      <c r="I20" s="8"/>
      <c r="J20" s="8"/>
      <c r="K20" s="8"/>
    </row>
    <row r="21" spans="1:13" ht="16.149999999999999" customHeight="1" x14ac:dyDescent="0.2">
      <c r="A21" s="8" t="s">
        <v>46</v>
      </c>
      <c r="B21" s="8"/>
      <c r="C21" s="8"/>
      <c r="D21" s="8"/>
      <c r="E21" s="8"/>
      <c r="F21" s="8"/>
      <c r="G21" s="8"/>
      <c r="H21" s="8"/>
      <c r="I21" s="8"/>
      <c r="J21" s="8"/>
      <c r="K21" s="8"/>
    </row>
    <row r="22" spans="1:13" ht="16.149999999999999" customHeight="1" x14ac:dyDescent="0.2">
      <c r="A22" s="8"/>
      <c r="B22" s="8"/>
      <c r="C22" s="8"/>
      <c r="D22" s="8"/>
      <c r="E22" s="8"/>
      <c r="F22" s="8"/>
      <c r="G22" s="8"/>
      <c r="H22" s="8"/>
      <c r="I22" s="8"/>
      <c r="J22" s="8"/>
      <c r="K22" s="8"/>
    </row>
    <row r="23" spans="1:13" ht="16.149999999999999" customHeight="1" x14ac:dyDescent="0.2">
      <c r="A23" s="238" t="s">
        <v>121</v>
      </c>
      <c r="B23" s="8"/>
      <c r="C23" s="8"/>
      <c r="D23" s="8"/>
      <c r="E23" s="8"/>
      <c r="F23" s="8"/>
      <c r="G23" s="8"/>
      <c r="H23" s="8"/>
      <c r="I23" s="8"/>
      <c r="J23" s="8"/>
      <c r="K23" s="8"/>
    </row>
    <row r="24" spans="1:13" ht="16.149999999999999" customHeight="1" x14ac:dyDescent="0.2">
      <c r="A24" s="130" t="s">
        <v>0</v>
      </c>
      <c r="B24" s="130" t="s">
        <v>22</v>
      </c>
      <c r="C24" s="130" t="s">
        <v>32</v>
      </c>
      <c r="D24" s="130" t="s">
        <v>33</v>
      </c>
      <c r="E24" s="130" t="s">
        <v>34</v>
      </c>
      <c r="F24" s="130" t="s">
        <v>36</v>
      </c>
      <c r="G24" s="130" t="s">
        <v>37</v>
      </c>
      <c r="H24" s="130" t="s">
        <v>38</v>
      </c>
      <c r="I24" s="130" t="s">
        <v>42</v>
      </c>
      <c r="J24" s="130" t="s">
        <v>43</v>
      </c>
      <c r="K24" s="130" t="s">
        <v>35</v>
      </c>
    </row>
    <row r="25" spans="1:13" ht="16.149999999999999" customHeight="1" x14ac:dyDescent="0.2">
      <c r="A25" s="5">
        <f>COUNT(_xlfn.ANCHORARRAY('Data Sorting (TSS)'!$B$2))</f>
        <v>0</v>
      </c>
      <c r="B25" s="11" t="str">
        <f>IF($A$25&lt;3,"n&lt;3",IF($A$25&gt;25,"n&gt;25",'Outlier Analysis'!$J$8))</f>
        <v>n&lt;3</v>
      </c>
      <c r="C25" s="5" t="str">
        <f>IF($A$25&lt;3,"n&lt;3",IF($A$25&gt;25,"n&gt;25",'Data Sorting (TSS)'!$D$2))</f>
        <v>n&lt;3</v>
      </c>
      <c r="D25" s="5" t="str">
        <f>IF($A$25&lt;3,"n&lt;3",IF($A$25&gt;25,"n&gt;25",'Data Sorting (TSS)'!$D$3))</f>
        <v>n&lt;3</v>
      </c>
      <c r="E25" s="5" t="str">
        <f>IF($A$25&lt;3,"n&lt;3",IF($A$25&gt;25,"n&gt;25",'Data Sorting (TSS)'!$D$4))</f>
        <v>n&lt;3</v>
      </c>
      <c r="F25" s="5" t="str">
        <f>IF($A$25&lt;3,"n&lt;3",IF($A$25&gt;25,"n&gt;25",'Data Sorting (TSS)'!$E$2))</f>
        <v>n&lt;3</v>
      </c>
      <c r="G25" s="5" t="str">
        <f>IF($A$25&lt;3,"n&lt;3",IF($A$25&gt;25,"n&gt;25",'Data Sorting (TSS)'!$E$3))</f>
        <v>n&lt;3</v>
      </c>
      <c r="H25" s="5" t="str">
        <f>IF($A$25&lt;3,"n&lt;3",IF($A$25&gt;25,"n&gt;25",'Data Sorting (TSS)'!$E$4))</f>
        <v>n&lt;3</v>
      </c>
      <c r="I25" s="10" t="str">
        <f>IFERROR(IF((($A$25&gt;=3)*($A$25&lt;=7))=1,($D$25-$C$25)/($F$25-$C$25),IF((($A$25&gt;=8)*($A$25&lt;=10))=1,($D$25-$C$25)/($G$25-$C$25),IF((($A$25&gt;=11)*($A$25&lt;=13))=1,($E$25-$C$25)/($G$25-$C$25),IF((($A$25&gt;=14)*($A$25&lt;=25))=1,($E$25-$C$25)/($H$25-$C$25),IF($A$25&lt;3,"n&lt;3","n&gt;25"))))),0)</f>
        <v>n&lt;3</v>
      </c>
      <c r="J25" s="10" t="str">
        <f>IFERROR(IF((($A$25&gt;=3)*($A$25&lt;=7))=1,($F$25-$G$25)/($F$25-$C$25),IF((($A$25&gt;=8)*($A$25&lt;=10))=1,($F$25-$G$25)/($F$25-$D$25),IF((($A$25&gt;=11)*($A$25&lt;=13))=1,($F$25-$H$25)/($F$25-$D$25),IF((($A$25&gt;=14)*($A$25&lt;=25))=1,($F$25-$H$25)/($F$25-$E$25),IF($A$25&lt;3,"n&lt;3","n&gt;25"))))),0)</f>
        <v>n&lt;3</v>
      </c>
      <c r="K25" s="243" t="str">
        <f>IF($A$25&lt;3,"n&lt;3",IF($A$25&gt;25,"n&gt;25",INDEX('Dixon Lookup Table'!$B$3:$C$25,MATCH($A$25,'Dixon Lookup Table'!$A$3:$A$25,0),MATCH(B$25,'Dixon Lookup Table'!$B$2:$C$2,0))))</f>
        <v>n&lt;3</v>
      </c>
    </row>
    <row r="26" spans="1:13" ht="16.149999999999999" customHeight="1" thickBot="1" x14ac:dyDescent="0.25">
      <c r="A26" s="253"/>
      <c r="B26" s="12"/>
      <c r="C26" s="8"/>
      <c r="D26" s="8"/>
      <c r="E26" s="8"/>
      <c r="F26" s="8"/>
      <c r="G26" s="8"/>
      <c r="H26" s="8"/>
      <c r="I26" s="16" t="s">
        <v>39</v>
      </c>
      <c r="J26" s="16" t="s">
        <v>39</v>
      </c>
      <c r="K26" s="8"/>
    </row>
    <row r="27" spans="1:13" ht="16.149999999999999" customHeight="1" x14ac:dyDescent="0.2">
      <c r="A27" s="8"/>
      <c r="B27" s="8"/>
      <c r="C27" s="8"/>
      <c r="D27" s="8"/>
      <c r="E27" s="8"/>
      <c r="F27" s="8"/>
      <c r="G27" s="8"/>
      <c r="H27" s="8"/>
      <c r="I27" s="17" t="str">
        <f>IF(ISNUMBER($I$25),$I$25&gt;$K$25,IF($I$25="n&lt;3","n&lt;3","n&gt;25"))</f>
        <v>n&lt;3</v>
      </c>
      <c r="J27" s="17" t="str">
        <f>IF(ISNUMBER($J$25),$J$25&gt;$K$25,IF($J$25="n&lt;3","n&lt;3","n&gt;25"))</f>
        <v>n&lt;3</v>
      </c>
      <c r="K27" s="8"/>
    </row>
  </sheetData>
  <sheetProtection algorithmName="SHA-512" hashValue="/yrAhtg2OKHyAH70Y0/q/HjiWY29bRh/zWLSLfEKv2qZJ4IRdSSA/TdqT4rFnuafdYN50feB5is76EAT9jndEg==" saltValue="lA78GQptqGW8a3zTQMJrNQ==" spinCount="100000" sheet="1" objects="1" scenarios="1"/>
  <mergeCells count="19">
    <mergeCell ref="D12:E12"/>
    <mergeCell ref="F12:G12"/>
    <mergeCell ref="H12:I12"/>
    <mergeCell ref="J12:K12"/>
    <mergeCell ref="A13:C14"/>
    <mergeCell ref="D13:E14"/>
    <mergeCell ref="F13:G14"/>
    <mergeCell ref="H13:I14"/>
    <mergeCell ref="J13:K14"/>
    <mergeCell ref="A1:K1"/>
    <mergeCell ref="D8:E8"/>
    <mergeCell ref="F8:G8"/>
    <mergeCell ref="H8:I8"/>
    <mergeCell ref="J8:K8"/>
    <mergeCell ref="A9:C10"/>
    <mergeCell ref="D9:E10"/>
    <mergeCell ref="F9:G10"/>
    <mergeCell ref="H9:I10"/>
    <mergeCell ref="J9:K1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5ED7-6F0B-4A4E-9C8E-971D2D04FB81}">
  <sheetPr>
    <tabColor theme="5" tint="0.79998168889431442"/>
  </sheetPr>
  <dimension ref="A1:W266"/>
  <sheetViews>
    <sheetView workbookViewId="0">
      <selection sqref="A1:O1"/>
    </sheetView>
  </sheetViews>
  <sheetFormatPr defaultColWidth="0" defaultRowHeight="16.149999999999999" customHeight="1" zeroHeight="1" x14ac:dyDescent="0.2"/>
  <cols>
    <col min="1" max="1" width="24.7109375" style="6" customWidth="1"/>
    <col min="2" max="2" width="21" style="6" customWidth="1"/>
    <col min="3" max="3" width="35.140625" style="6" customWidth="1"/>
    <col min="4" max="4" width="20.42578125" style="6" bestFit="1" customWidth="1"/>
    <col min="5" max="5" width="19.140625" style="271" bestFit="1" customWidth="1"/>
    <col min="6" max="6" width="20.42578125" style="6" bestFit="1" customWidth="1"/>
    <col min="7" max="7" width="19.140625" style="6" bestFit="1" customWidth="1"/>
    <col min="8" max="8" width="20.42578125" style="6" bestFit="1" customWidth="1"/>
    <col min="9" max="9" width="19.140625" style="6" bestFit="1" customWidth="1"/>
    <col min="10" max="10" width="20.42578125" style="6" bestFit="1" customWidth="1"/>
    <col min="11" max="11" width="19.140625" style="6" bestFit="1" customWidth="1"/>
    <col min="12" max="12" width="20.42578125" style="6" bestFit="1" customWidth="1"/>
    <col min="13" max="13" width="19.140625" style="6" bestFit="1" customWidth="1"/>
    <col min="14" max="14" width="20.42578125" style="6" bestFit="1" customWidth="1"/>
    <col min="15" max="15" width="19.140625" style="6" bestFit="1" customWidth="1"/>
    <col min="16" max="16" width="18.28515625" style="6" bestFit="1" customWidth="1"/>
    <col min="17" max="17" width="18" style="6" bestFit="1" customWidth="1"/>
    <col min="18" max="18" width="18.28515625" style="6" bestFit="1" customWidth="1"/>
    <col min="19" max="19" width="18" style="6" bestFit="1" customWidth="1"/>
    <col min="20" max="20" width="18.28515625" style="6" bestFit="1" customWidth="1"/>
    <col min="21" max="21" width="18" style="6" bestFit="1" customWidth="1"/>
    <col min="22" max="22" width="18.28515625" style="6" bestFit="1" customWidth="1"/>
    <col min="23" max="23" width="0" style="6" hidden="1" customWidth="1"/>
    <col min="24" max="16384" width="13.140625" style="6" hidden="1"/>
  </cols>
  <sheetData>
    <row r="1" spans="1:15" ht="45" customHeight="1" x14ac:dyDescent="0.2">
      <c r="A1" s="303" t="s">
        <v>133</v>
      </c>
      <c r="B1" s="304"/>
      <c r="C1" s="304"/>
      <c r="D1" s="304"/>
      <c r="E1" s="304"/>
      <c r="F1" s="304"/>
      <c r="G1" s="304"/>
      <c r="H1" s="304"/>
      <c r="I1" s="304"/>
      <c r="J1" s="18"/>
      <c r="K1" s="18"/>
    </row>
    <row r="2" spans="1:15" ht="16.149999999999999" customHeight="1" x14ac:dyDescent="0.2">
      <c r="A2" s="272"/>
      <c r="B2" s="272"/>
      <c r="C2" s="272"/>
      <c r="D2" s="272"/>
      <c r="E2" s="48"/>
      <c r="F2" s="272"/>
      <c r="G2" s="272"/>
      <c r="H2" s="272"/>
      <c r="I2" s="272"/>
      <c r="J2" s="272"/>
      <c r="K2" s="272"/>
    </row>
    <row r="3" spans="1:15" ht="16.149999999999999" customHeight="1" x14ac:dyDescent="0.2">
      <c r="A3" s="242" t="s">
        <v>44</v>
      </c>
      <c r="B3" s="8"/>
      <c r="C3" s="8"/>
      <c r="D3" s="8"/>
      <c r="F3" s="8"/>
      <c r="G3" s="8"/>
      <c r="H3" s="8"/>
      <c r="I3" s="8"/>
    </row>
    <row r="4" spans="1:15" ht="16.149999999999999" customHeight="1" x14ac:dyDescent="0.2">
      <c r="A4" s="242" t="s">
        <v>120</v>
      </c>
      <c r="B4" s="8"/>
      <c r="C4" s="8"/>
      <c r="D4" s="8"/>
      <c r="F4" s="8"/>
      <c r="G4" s="8"/>
      <c r="H4" s="8"/>
      <c r="I4" s="8"/>
    </row>
    <row r="5" spans="1:15" ht="16.149999999999999" customHeight="1" x14ac:dyDescent="0.2">
      <c r="A5" s="242" t="s">
        <v>122</v>
      </c>
      <c r="B5" s="8"/>
      <c r="C5" s="8"/>
      <c r="D5" s="8"/>
      <c r="F5" s="8"/>
      <c r="G5" s="8"/>
      <c r="H5" s="8"/>
      <c r="I5" s="8"/>
    </row>
    <row r="6" spans="1:15" ht="16.149999999999999" customHeight="1" x14ac:dyDescent="0.2">
      <c r="A6" s="8"/>
      <c r="B6" s="8"/>
      <c r="C6" s="8"/>
      <c r="D6" s="8"/>
      <c r="F6" s="8"/>
      <c r="G6" s="8"/>
      <c r="H6" s="8"/>
      <c r="I6" s="8"/>
    </row>
    <row r="7" spans="1:15" ht="60" customHeight="1" x14ac:dyDescent="0.2">
      <c r="A7" s="318" t="s">
        <v>158</v>
      </c>
      <c r="B7" s="304"/>
      <c r="C7" s="304"/>
      <c r="D7" s="304"/>
      <c r="E7" s="304"/>
      <c r="F7" s="304"/>
      <c r="G7" s="304"/>
      <c r="H7" s="304"/>
      <c r="I7" s="304"/>
      <c r="J7" s="18"/>
      <c r="K7" s="18"/>
    </row>
    <row r="8" spans="1:15" ht="16.149999999999999" customHeight="1" x14ac:dyDescent="0.2"/>
    <row r="9" spans="1:15" ht="19.899999999999999" customHeight="1" x14ac:dyDescent="0.2">
      <c r="A9" s="311" t="s">
        <v>57</v>
      </c>
      <c r="B9" s="307"/>
      <c r="C9" s="308"/>
    </row>
    <row r="10" spans="1:15" ht="19.899999999999999" customHeight="1" x14ac:dyDescent="0.2">
      <c r="A10" s="311"/>
      <c r="B10" s="309"/>
      <c r="C10" s="310"/>
      <c r="O10" s="14"/>
    </row>
    <row r="11" spans="1:15" ht="16.149999999999999" customHeight="1" x14ac:dyDescent="0.2"/>
    <row r="12" spans="1:15" ht="16.149999999999999" customHeight="1" x14ac:dyDescent="0.2">
      <c r="A12" s="8" t="s">
        <v>18</v>
      </c>
      <c r="B12" s="271" t="s">
        <v>48</v>
      </c>
      <c r="C12" s="245" t="s">
        <v>136</v>
      </c>
      <c r="D12" s="8"/>
      <c r="I12" s="13"/>
    </row>
    <row r="13" spans="1:15" ht="16.149999999999999" customHeight="1" x14ac:dyDescent="0.25">
      <c r="A13" s="8"/>
      <c r="B13" s="246" t="s">
        <v>134</v>
      </c>
      <c r="C13" s="238" t="s">
        <v>123</v>
      </c>
      <c r="D13" s="8"/>
      <c r="I13" s="13"/>
    </row>
    <row r="14" spans="1:15" ht="16.149999999999999" customHeight="1" x14ac:dyDescent="0.2">
      <c r="A14" s="8"/>
      <c r="B14" s="271" t="s">
        <v>23</v>
      </c>
      <c r="C14" s="238" t="s">
        <v>124</v>
      </c>
      <c r="D14" s="8"/>
      <c r="I14" s="13"/>
    </row>
    <row r="15" spans="1:15" ht="16.149999999999999" customHeight="1" x14ac:dyDescent="0.2">
      <c r="A15" s="8"/>
      <c r="B15" s="271" t="s">
        <v>52</v>
      </c>
      <c r="C15" s="238" t="s">
        <v>125</v>
      </c>
      <c r="D15" s="8"/>
      <c r="I15" s="13"/>
    </row>
    <row r="16" spans="1:15" ht="16.149999999999999" customHeight="1" x14ac:dyDescent="0.2">
      <c r="A16" s="8"/>
      <c r="B16" s="271" t="s">
        <v>22</v>
      </c>
      <c r="C16" s="8" t="s">
        <v>19</v>
      </c>
      <c r="D16" s="8"/>
    </row>
    <row r="17" spans="1:13" ht="16.149999999999999" customHeight="1" x14ac:dyDescent="0.2">
      <c r="A17" s="8"/>
      <c r="B17" s="271" t="s">
        <v>0</v>
      </c>
      <c r="C17" s="238" t="s">
        <v>126</v>
      </c>
      <c r="D17" s="8"/>
    </row>
    <row r="18" spans="1:13" ht="16.149999999999999" customHeight="1" x14ac:dyDescent="0.2">
      <c r="A18" s="8"/>
      <c r="B18" s="54" t="s">
        <v>73</v>
      </c>
      <c r="C18" s="8" t="s">
        <v>21</v>
      </c>
      <c r="D18" s="8"/>
      <c r="M18" s="6" t="s">
        <v>31</v>
      </c>
    </row>
    <row r="19" spans="1:13" ht="16.149999999999999" customHeight="1" x14ac:dyDescent="0.2"/>
    <row r="20" spans="1:13" ht="16.149999999999999" customHeight="1" x14ac:dyDescent="0.35">
      <c r="A20" s="37" t="s">
        <v>101</v>
      </c>
    </row>
    <row r="21" spans="1:13" ht="16.149999999999999" customHeight="1" x14ac:dyDescent="0.2"/>
    <row r="22" spans="1:13" ht="90" customHeight="1" x14ac:dyDescent="0.2">
      <c r="A22" s="338" t="s">
        <v>114</v>
      </c>
      <c r="B22" s="320"/>
      <c r="C22" s="320"/>
      <c r="D22" s="320"/>
      <c r="E22" s="320"/>
      <c r="F22" s="320"/>
      <c r="G22" s="320"/>
      <c r="H22" s="320"/>
      <c r="I22" s="320"/>
    </row>
    <row r="23" spans="1:13" ht="16.149999999999999" customHeight="1" x14ac:dyDescent="0.2"/>
    <row r="24" spans="1:13" ht="16.149999999999999" customHeight="1" x14ac:dyDescent="0.2">
      <c r="A24" s="37" t="s">
        <v>102</v>
      </c>
    </row>
    <row r="25" spans="1:13" ht="16.149999999999999" customHeight="1" x14ac:dyDescent="0.2"/>
    <row r="26" spans="1:13" ht="44.25" customHeight="1" x14ac:dyDescent="0.2">
      <c r="B26" s="312"/>
      <c r="C26" s="313"/>
    </row>
    <row r="27" spans="1:13" ht="16.149999999999999" customHeight="1" x14ac:dyDescent="0.2"/>
    <row r="28" spans="1:13" ht="16.149999999999999" customHeight="1" x14ac:dyDescent="0.2">
      <c r="A28" s="37" t="s">
        <v>18</v>
      </c>
      <c r="B28" s="36" t="s">
        <v>73</v>
      </c>
      <c r="C28" s="53" t="s">
        <v>115</v>
      </c>
    </row>
    <row r="29" spans="1:13" ht="16.149999999999999" customHeight="1" x14ac:dyDescent="0.2">
      <c r="B29" s="39" t="s">
        <v>105</v>
      </c>
      <c r="C29" s="238" t="s">
        <v>127</v>
      </c>
    </row>
    <row r="30" spans="1:13" ht="16.149999999999999" customHeight="1" x14ac:dyDescent="0.2">
      <c r="B30" s="39" t="s">
        <v>100</v>
      </c>
      <c r="C30" s="37" t="s">
        <v>103</v>
      </c>
      <c r="G30" s="314"/>
    </row>
    <row r="31" spans="1:13" ht="16.149999999999999" customHeight="1" x14ac:dyDescent="0.2">
      <c r="G31" s="315"/>
    </row>
    <row r="32" spans="1:13" ht="16.149999999999999" customHeight="1" x14ac:dyDescent="0.2">
      <c r="G32" s="315"/>
    </row>
    <row r="33" spans="1:19" ht="16.149999999999999" customHeight="1" x14ac:dyDescent="0.2">
      <c r="B33" s="247" t="s">
        <v>137</v>
      </c>
      <c r="C33" s="37" t="s">
        <v>104</v>
      </c>
      <c r="G33" s="305"/>
      <c r="H33" s="306"/>
    </row>
    <row r="34" spans="1:19" ht="16.149999999999999" customHeight="1" x14ac:dyDescent="0.2"/>
    <row r="35" spans="1:19" ht="16.149999999999999" customHeight="1" x14ac:dyDescent="0.2"/>
    <row r="36" spans="1:19" ht="16.149999999999999" customHeight="1" x14ac:dyDescent="0.2">
      <c r="A36" s="238" t="s">
        <v>121</v>
      </c>
      <c r="P36" s="42"/>
    </row>
    <row r="37" spans="1:19" ht="16.149999999999999" customHeight="1" thickBot="1" x14ac:dyDescent="0.25">
      <c r="A37" s="130" t="s">
        <v>0</v>
      </c>
      <c r="B37" s="130" t="s">
        <v>22</v>
      </c>
      <c r="C37" s="130" t="s">
        <v>63</v>
      </c>
      <c r="D37" s="43"/>
      <c r="E37" s="47"/>
      <c r="G37" s="21" t="s">
        <v>105</v>
      </c>
      <c r="H37" s="22" t="s">
        <v>135</v>
      </c>
      <c r="I37" s="23" t="s">
        <v>50</v>
      </c>
      <c r="J37" s="23" t="s">
        <v>51</v>
      </c>
      <c r="K37" s="28" t="s">
        <v>100</v>
      </c>
      <c r="L37" s="21" t="s">
        <v>138</v>
      </c>
      <c r="M37" s="24" t="s">
        <v>53</v>
      </c>
      <c r="N37" s="23" t="s">
        <v>49</v>
      </c>
      <c r="O37" s="28" t="s">
        <v>54</v>
      </c>
      <c r="P37" s="273"/>
      <c r="Q37" s="42"/>
      <c r="R37" s="42"/>
      <c r="S37" s="42"/>
    </row>
    <row r="38" spans="1:19" ht="16.149999999999999" customHeight="1" x14ac:dyDescent="0.2">
      <c r="A38" s="5">
        <f>COUNT(_xlfn.ANCHORARRAY('Data Sorting (TSS)'!$B$2))</f>
        <v>0</v>
      </c>
      <c r="B38" s="11" t="str">
        <f>IF($A$38&lt;25,"n&lt;25",'Outlier Analysis'!$J$8)</f>
        <v>n&lt;25</v>
      </c>
      <c r="C38" s="5" t="str" cm="1">
        <f t="array" ref="C38">IF($A$38&lt;25,"n&lt;25",IFERROR(INDEX($G$38:$G$47,_xlfn.XMATCH(TRUE,$O$38:$O$47,0,-1))+1,0))</f>
        <v>n&lt;25</v>
      </c>
      <c r="E38" s="47"/>
      <c r="G38" s="40">
        <v>0</v>
      </c>
      <c r="H38" s="20" t="str">
        <f>IF($A$38&lt;25,"n&lt;25",AVERAGE(_xlfn.ANCHORARRAY($B$52)))</f>
        <v>n&lt;25</v>
      </c>
      <c r="I38" s="20" t="str">
        <f>IF($A$38&lt;25,"n&lt;25",_xlfn.STDEV.S(_xlfn.ANCHORARRAY($B$52)))</f>
        <v>n&lt;25</v>
      </c>
      <c r="J38" s="19" t="str" cm="1">
        <f t="array" ref="J38">IF($A$38&lt;25,"n&lt;25",IF(ABS(MIN(_xlfn.ANCHORARRAY($B$52)-$H38))&gt;ABS(MAX(_xlfn.ANCHORARRAY($B$52)-$H38)),MIN(_xlfn.ANCHORARRAY($B$52)),MAX(_xlfn.ANCHORARRAY($B$52))))</f>
        <v>n&lt;25</v>
      </c>
      <c r="K38" s="10" t="str">
        <f t="shared" ref="K38:K47" si="0">IF($A$38&lt;25,"n&lt;25",1-(($B$38/2)/($A$38-$G38)))</f>
        <v>n&lt;25</v>
      </c>
      <c r="L38" s="31" t="str">
        <f t="shared" ref="L38:L47" si="1">IF($A$38&lt;25,"n&lt;25",_xlfn.T.INV($K38,$A$38-$G38-2))</f>
        <v>n&lt;25</v>
      </c>
      <c r="M38" s="20" t="str">
        <f t="shared" ref="M38:M47" si="2">IF($A$38&lt;25,"n&lt;25",ABS($J38-$H38)/$I38)</f>
        <v>n&lt;25</v>
      </c>
      <c r="N38" s="20" t="str">
        <f t="shared" ref="N38:N47" si="3">IF($A$38&lt;25,"n&lt;25",($L38*($A$38-$G38-1))/SQRT(($A$38-$G38-2+$L38^2)*($A$38-$G38)))</f>
        <v>n&lt;25</v>
      </c>
      <c r="O38" s="25" t="str">
        <f>IF($A$38&lt;25,"n&lt;25",$M38&gt;$N38)</f>
        <v>n&lt;25</v>
      </c>
      <c r="P38" s="25"/>
      <c r="Q38" s="50"/>
      <c r="R38" s="51"/>
      <c r="S38" s="42"/>
    </row>
    <row r="39" spans="1:19" ht="16.149999999999999" customHeight="1" x14ac:dyDescent="0.2">
      <c r="A39" s="271"/>
      <c r="B39" s="12"/>
      <c r="D39" s="42"/>
      <c r="E39" s="47"/>
      <c r="G39" s="41">
        <v>1</v>
      </c>
      <c r="H39" s="20" t="str">
        <f>IF($A$38&lt;25,"n&lt;25",AVERAGE(_xlfn.ANCHORARRAY($D$52)))</f>
        <v>n&lt;25</v>
      </c>
      <c r="I39" s="20" t="str">
        <f>IF($A$38&lt;25,"n&lt;25",_xlfn.STDEV.S(_xlfn.ANCHORARRAY($D$52)))</f>
        <v>n&lt;25</v>
      </c>
      <c r="J39" s="19" t="str" cm="1">
        <f t="array" ref="J39">IF($A$38&lt;25,"n&lt;25",IF(ABS(MIN(_xlfn.ANCHORARRAY($D$52)-$H39))&gt;ABS(MAX(_xlfn.ANCHORARRAY($D$52)-$H39)),MIN(_xlfn.ANCHORARRAY($D$52)),MAX(_xlfn.ANCHORARRAY($D$52))))</f>
        <v>n&lt;25</v>
      </c>
      <c r="K39" s="10" t="str">
        <f t="shared" si="0"/>
        <v>n&lt;25</v>
      </c>
      <c r="L39" s="31" t="str">
        <f t="shared" si="1"/>
        <v>n&lt;25</v>
      </c>
      <c r="M39" s="20" t="str">
        <f t="shared" si="2"/>
        <v>n&lt;25</v>
      </c>
      <c r="N39" s="20" t="str">
        <f t="shared" si="3"/>
        <v>n&lt;25</v>
      </c>
      <c r="O39" s="25" t="str">
        <f t="shared" ref="O39:O47" si="4">IF($A$38&lt;25,"n&lt;25",$M39&gt;$N39)</f>
        <v>n&lt;25</v>
      </c>
      <c r="P39" s="25"/>
      <c r="Q39" s="50"/>
      <c r="R39" s="51"/>
      <c r="S39" s="42"/>
    </row>
    <row r="40" spans="1:19" ht="16.149999999999999" customHeight="1" x14ac:dyDescent="0.2">
      <c r="D40" s="42"/>
      <c r="E40" s="47"/>
      <c r="G40" s="41">
        <v>2</v>
      </c>
      <c r="H40" s="20" t="str">
        <f>IF($A$38&lt;25,"n&lt;25",AVERAGE(_xlfn.ANCHORARRAY($F$52)))</f>
        <v>n&lt;25</v>
      </c>
      <c r="I40" s="20" t="str">
        <f>IF($A$38&lt;25,"n&lt;25",_xlfn.STDEV.S(_xlfn.ANCHORARRAY($F$52)))</f>
        <v>n&lt;25</v>
      </c>
      <c r="J40" s="19" t="str" cm="1">
        <f t="array" ref="J40">IF($A$38&lt;25,"n&lt;25",IF(ABS(MIN(_xlfn.ANCHORARRAY($F$52)-$H40))&gt;ABS(MAX(_xlfn.ANCHORARRAY($F$52)-$H40)),MIN(_xlfn.ANCHORARRAY($F$52)),MAX(_xlfn.ANCHORARRAY($F$52))))</f>
        <v>n&lt;25</v>
      </c>
      <c r="K40" s="10" t="str">
        <f t="shared" si="0"/>
        <v>n&lt;25</v>
      </c>
      <c r="L40" s="31" t="str">
        <f t="shared" si="1"/>
        <v>n&lt;25</v>
      </c>
      <c r="M40" s="20" t="str">
        <f t="shared" si="2"/>
        <v>n&lt;25</v>
      </c>
      <c r="N40" s="20" t="str">
        <f t="shared" si="3"/>
        <v>n&lt;25</v>
      </c>
      <c r="O40" s="25" t="str">
        <f t="shared" si="4"/>
        <v>n&lt;25</v>
      </c>
      <c r="P40" s="25"/>
      <c r="Q40" s="50"/>
      <c r="R40" s="51"/>
      <c r="S40" s="42"/>
    </row>
    <row r="41" spans="1:19" ht="16.149999999999999" customHeight="1" x14ac:dyDescent="0.2">
      <c r="A41" s="37"/>
      <c r="D41" s="42"/>
      <c r="E41" s="47"/>
      <c r="G41" s="41">
        <v>3</v>
      </c>
      <c r="H41" s="20" t="str">
        <f>IF($A$38&lt;25,"n&lt;25",AVERAGE(_xlfn.ANCHORARRAY($H$52)))</f>
        <v>n&lt;25</v>
      </c>
      <c r="I41" s="20" t="str">
        <f>IF($A$38&lt;25,"n&lt;25",_xlfn.STDEV.S(_xlfn.ANCHORARRAY($H$52)))</f>
        <v>n&lt;25</v>
      </c>
      <c r="J41" s="19" t="str" cm="1">
        <f t="array" ref="J41">IF($A$38&lt;25,"n&lt;25",IF(ABS(MIN(_xlfn.ANCHORARRAY($H$52)-$H41))&gt;ABS(MAX(_xlfn.ANCHORARRAY($H$52)-$H41)),MIN(_xlfn.ANCHORARRAY($H$52)),MAX(_xlfn.ANCHORARRAY($H$52))))</f>
        <v>n&lt;25</v>
      </c>
      <c r="K41" s="10" t="str">
        <f t="shared" si="0"/>
        <v>n&lt;25</v>
      </c>
      <c r="L41" s="31" t="str">
        <f t="shared" si="1"/>
        <v>n&lt;25</v>
      </c>
      <c r="M41" s="20" t="str">
        <f t="shared" si="2"/>
        <v>n&lt;25</v>
      </c>
      <c r="N41" s="20" t="str">
        <f t="shared" si="3"/>
        <v>n&lt;25</v>
      </c>
      <c r="O41" s="25" t="str">
        <f t="shared" si="4"/>
        <v>n&lt;25</v>
      </c>
      <c r="P41" s="25"/>
      <c r="Q41" s="50"/>
      <c r="R41" s="51"/>
      <c r="S41" s="42"/>
    </row>
    <row r="42" spans="1:19" ht="16.149999999999999" customHeight="1" x14ac:dyDescent="0.2">
      <c r="D42" s="42"/>
      <c r="E42" s="47"/>
      <c r="G42" s="41">
        <v>4</v>
      </c>
      <c r="H42" s="20" t="str">
        <f>IF($A$38&lt;25,"n&lt;25",AVERAGE(_xlfn.ANCHORARRAY($J$52)))</f>
        <v>n&lt;25</v>
      </c>
      <c r="I42" s="20" t="str">
        <f>IF($A$38&lt;25,"n&lt;25",_xlfn.STDEV.S(_xlfn.ANCHORARRAY($J$52)))</f>
        <v>n&lt;25</v>
      </c>
      <c r="J42" s="19" t="str" cm="1">
        <f t="array" ref="J42">IF($A$38&lt;25,"n&lt;25",IF(ABS(MIN(_xlfn.ANCHORARRAY($J$52)-$H42))&gt;ABS(MAX(_xlfn.ANCHORARRAY($J$52)-$H42)),MIN(_xlfn.ANCHORARRAY($J$52)),MAX(_xlfn.ANCHORARRAY($J$52))))</f>
        <v>n&lt;25</v>
      </c>
      <c r="K42" s="10" t="str">
        <f t="shared" si="0"/>
        <v>n&lt;25</v>
      </c>
      <c r="L42" s="31" t="str">
        <f t="shared" si="1"/>
        <v>n&lt;25</v>
      </c>
      <c r="M42" s="20" t="str">
        <f t="shared" si="2"/>
        <v>n&lt;25</v>
      </c>
      <c r="N42" s="20" t="str">
        <f t="shared" si="3"/>
        <v>n&lt;25</v>
      </c>
      <c r="O42" s="25" t="str">
        <f t="shared" si="4"/>
        <v>n&lt;25</v>
      </c>
      <c r="P42" s="25"/>
      <c r="Q42" s="50"/>
      <c r="R42" s="51"/>
      <c r="S42" s="42"/>
    </row>
    <row r="43" spans="1:19" ht="16.149999999999999" customHeight="1" x14ac:dyDescent="0.2">
      <c r="A43" s="37"/>
      <c r="D43" s="42"/>
      <c r="E43" s="47"/>
      <c r="G43" s="41">
        <v>5</v>
      </c>
      <c r="H43" s="20" t="str">
        <f>IF($A$38&lt;25,"n&lt;25",AVERAGE(_xlfn.ANCHORARRAY($L$52)))</f>
        <v>n&lt;25</v>
      </c>
      <c r="I43" s="20" t="str">
        <f>IF($A$38&lt;25,"n&lt;25",_xlfn.STDEV.S(_xlfn.ANCHORARRAY($L$52)))</f>
        <v>n&lt;25</v>
      </c>
      <c r="J43" s="19" t="str" cm="1">
        <f t="array" ref="J43">IF($A$38&lt;25,"n&lt;25",IF(ABS(MIN(_xlfn.ANCHORARRAY($L$52)-$H43))&gt;ABS(MAX(_xlfn.ANCHORARRAY($L$52)-$H43)),MIN(_xlfn.ANCHORARRAY($L$52)),MAX(_xlfn.ANCHORARRAY($L$52))))</f>
        <v>n&lt;25</v>
      </c>
      <c r="K43" s="10" t="str">
        <f t="shared" si="0"/>
        <v>n&lt;25</v>
      </c>
      <c r="L43" s="31" t="str">
        <f t="shared" si="1"/>
        <v>n&lt;25</v>
      </c>
      <c r="M43" s="20" t="str">
        <f t="shared" si="2"/>
        <v>n&lt;25</v>
      </c>
      <c r="N43" s="20" t="str">
        <f t="shared" si="3"/>
        <v>n&lt;25</v>
      </c>
      <c r="O43" s="25" t="str">
        <f t="shared" si="4"/>
        <v>n&lt;25</v>
      </c>
      <c r="P43" s="25"/>
      <c r="Q43" s="50"/>
      <c r="R43" s="51"/>
      <c r="S43" s="42"/>
    </row>
    <row r="44" spans="1:19" ht="16.149999999999999" customHeight="1" x14ac:dyDescent="0.2">
      <c r="D44" s="42"/>
      <c r="E44" s="47"/>
      <c r="G44" s="41">
        <v>6</v>
      </c>
      <c r="H44" s="20" t="str">
        <f>IF($A$38&lt;25,"n&lt;25",AVERAGE(_xlfn.ANCHORARRAY($N$52)))</f>
        <v>n&lt;25</v>
      </c>
      <c r="I44" s="20" t="str">
        <f>IF($A$38&lt;25,"n&lt;25",_xlfn.STDEV.S(_xlfn.ANCHORARRAY($N$52)))</f>
        <v>n&lt;25</v>
      </c>
      <c r="J44" s="19" t="str" cm="1">
        <f t="array" ref="J44">IF($A$38&lt;25,"n&lt;25",IF(ABS(MIN(_xlfn.ANCHORARRAY($N$52)-$H44))&gt;ABS(MAX(_xlfn.ANCHORARRAY($N$52)-$H44)),MIN(_xlfn.ANCHORARRAY($N$52)),MAX(_xlfn.ANCHORARRAY($N$52))))</f>
        <v>n&lt;25</v>
      </c>
      <c r="K44" s="10" t="str">
        <f t="shared" si="0"/>
        <v>n&lt;25</v>
      </c>
      <c r="L44" s="31" t="str">
        <f t="shared" si="1"/>
        <v>n&lt;25</v>
      </c>
      <c r="M44" s="20" t="str">
        <f t="shared" si="2"/>
        <v>n&lt;25</v>
      </c>
      <c r="N44" s="20" t="str">
        <f t="shared" si="3"/>
        <v>n&lt;25</v>
      </c>
      <c r="O44" s="25" t="str">
        <f t="shared" si="4"/>
        <v>n&lt;25</v>
      </c>
      <c r="P44" s="25"/>
      <c r="Q44" s="50"/>
      <c r="R44" s="51"/>
      <c r="S44" s="42"/>
    </row>
    <row r="45" spans="1:19" ht="16.149999999999999" customHeight="1" x14ac:dyDescent="0.2">
      <c r="A45" s="37"/>
      <c r="D45" s="42"/>
      <c r="E45" s="47"/>
      <c r="G45" s="41">
        <v>7</v>
      </c>
      <c r="H45" s="20" t="str">
        <f>IF($A$38&lt;25,"n&lt;25",AVERAGE(_xlfn.ANCHORARRAY($P$52)))</f>
        <v>n&lt;25</v>
      </c>
      <c r="I45" s="20" t="str">
        <f>IF($A$38&lt;25,"n&lt;25",_xlfn.STDEV.S(_xlfn.ANCHORARRAY($P$52)))</f>
        <v>n&lt;25</v>
      </c>
      <c r="J45" s="19" t="str" cm="1">
        <f t="array" ref="J45">IF($A$38&lt;25,"n&lt;25",IF(ABS(MIN(_xlfn.ANCHORARRAY($P$52)-$H45))&gt;ABS(MAX(_xlfn.ANCHORARRAY($P$52)-$H45)),MIN(_xlfn.ANCHORARRAY($P$52)),MAX(_xlfn.ANCHORARRAY($P$52))))</f>
        <v>n&lt;25</v>
      </c>
      <c r="K45" s="10" t="str">
        <f t="shared" si="0"/>
        <v>n&lt;25</v>
      </c>
      <c r="L45" s="31" t="str">
        <f t="shared" si="1"/>
        <v>n&lt;25</v>
      </c>
      <c r="M45" s="20" t="str">
        <f t="shared" si="2"/>
        <v>n&lt;25</v>
      </c>
      <c r="N45" s="20" t="str">
        <f t="shared" si="3"/>
        <v>n&lt;25</v>
      </c>
      <c r="O45" s="25" t="str">
        <f t="shared" si="4"/>
        <v>n&lt;25</v>
      </c>
      <c r="P45" s="25"/>
      <c r="Q45" s="50"/>
      <c r="R45" s="51"/>
      <c r="S45" s="42"/>
    </row>
    <row r="46" spans="1:19" ht="16.149999999999999" customHeight="1" x14ac:dyDescent="0.2">
      <c r="A46" s="38"/>
      <c r="D46" s="42"/>
      <c r="E46" s="47"/>
      <c r="G46" s="41">
        <v>8</v>
      </c>
      <c r="H46" s="20" t="str">
        <f>IF($A$38&lt;25,"n&lt;25",AVERAGE(_xlfn.ANCHORARRAY($R$52)))</f>
        <v>n&lt;25</v>
      </c>
      <c r="I46" s="20" t="str">
        <f>IF($A$38&lt;25,"n&lt;25",_xlfn.STDEV.S(_xlfn.ANCHORARRAY($R$52)))</f>
        <v>n&lt;25</v>
      </c>
      <c r="J46" s="19" t="str" cm="1">
        <f t="array" ref="J46">IF($A$38&lt;25,"n&lt;25",IF(ABS(MIN(_xlfn.ANCHORARRAY($R$52)-$H46))&gt;ABS(MAX(_xlfn.ANCHORARRAY($R$52)-$H46)),MIN(_xlfn.ANCHORARRAY($R$52)),MAX(_xlfn.ANCHORARRAY($R$52))))</f>
        <v>n&lt;25</v>
      </c>
      <c r="K46" s="10" t="str">
        <f t="shared" si="0"/>
        <v>n&lt;25</v>
      </c>
      <c r="L46" s="31" t="str">
        <f t="shared" si="1"/>
        <v>n&lt;25</v>
      </c>
      <c r="M46" s="20" t="str">
        <f t="shared" si="2"/>
        <v>n&lt;25</v>
      </c>
      <c r="N46" s="20" t="str">
        <f t="shared" si="3"/>
        <v>n&lt;25</v>
      </c>
      <c r="O46" s="25" t="str">
        <f t="shared" si="4"/>
        <v>n&lt;25</v>
      </c>
      <c r="P46" s="25"/>
      <c r="Q46" s="50"/>
      <c r="R46" s="51"/>
      <c r="S46" s="42"/>
    </row>
    <row r="47" spans="1:19" ht="16.149999999999999" customHeight="1" x14ac:dyDescent="0.2">
      <c r="D47" s="42"/>
      <c r="E47" s="47"/>
      <c r="G47" s="80">
        <v>9</v>
      </c>
      <c r="H47" s="81" t="str">
        <f>IF($A$38&lt;25,"n&lt;25",AVERAGE(_xlfn.ANCHORARRAY($T$52)))</f>
        <v>n&lt;25</v>
      </c>
      <c r="I47" s="81" t="str">
        <f>IF($A$38&lt;25,"n&lt;25",_xlfn.STDEV.S(_xlfn.ANCHORARRAY($T$52)))</f>
        <v>n&lt;25</v>
      </c>
      <c r="J47" s="78" t="str" cm="1">
        <f t="array" ref="J47">IF($A$38&lt;25,"n&lt;25",IF(ABS(MIN(_xlfn.ANCHORARRAY($T$52)-$H47))&gt;ABS(MAX(_xlfn.ANCHORARRAY($T$52)-$H47)),MIN(_xlfn.ANCHORARRAY($T$52)),MAX(_xlfn.ANCHORARRAY($T$52))))</f>
        <v>n&lt;25</v>
      </c>
      <c r="K47" s="82" t="str">
        <f t="shared" si="0"/>
        <v>n&lt;25</v>
      </c>
      <c r="L47" s="83" t="str">
        <f t="shared" si="1"/>
        <v>n&lt;25</v>
      </c>
      <c r="M47" s="81" t="str">
        <f t="shared" si="2"/>
        <v>n&lt;25</v>
      </c>
      <c r="N47" s="81" t="str">
        <f t="shared" si="3"/>
        <v>n&lt;25</v>
      </c>
      <c r="O47" s="270" t="str">
        <f t="shared" si="4"/>
        <v>n&lt;25</v>
      </c>
      <c r="P47" s="25"/>
      <c r="Q47" s="50"/>
      <c r="R47" s="51"/>
      <c r="S47" s="42"/>
    </row>
    <row r="48" spans="1:19" ht="16.149999999999999" customHeight="1" x14ac:dyDescent="0.2">
      <c r="P48" s="42"/>
    </row>
    <row r="49" spans="1:23" ht="16.149999999999999" customHeight="1" x14ac:dyDescent="0.2">
      <c r="P49" s="42"/>
    </row>
    <row r="50" spans="1:23" ht="16.149999999999999" customHeight="1" x14ac:dyDescent="0.2">
      <c r="A50" s="316">
        <v>0</v>
      </c>
      <c r="B50" s="317"/>
      <c r="C50" s="316">
        <v>1</v>
      </c>
      <c r="D50" s="317"/>
      <c r="E50" s="316">
        <v>2</v>
      </c>
      <c r="F50" s="317"/>
      <c r="G50" s="316">
        <v>3</v>
      </c>
      <c r="H50" s="317"/>
      <c r="I50" s="316">
        <v>4</v>
      </c>
      <c r="J50" s="317"/>
      <c r="K50" s="316">
        <v>5</v>
      </c>
      <c r="L50" s="317"/>
      <c r="M50" s="316">
        <v>6</v>
      </c>
      <c r="N50" s="317"/>
      <c r="O50" s="316">
        <v>7</v>
      </c>
      <c r="P50" s="317"/>
      <c r="Q50" s="316">
        <v>8</v>
      </c>
      <c r="R50" s="317"/>
      <c r="S50" s="316">
        <v>9</v>
      </c>
      <c r="T50" s="317"/>
      <c r="U50" s="321">
        <v>10</v>
      </c>
      <c r="V50" s="322"/>
      <c r="W50" s="26"/>
    </row>
    <row r="51" spans="1:23" ht="16.149999999999999" customHeight="1" x14ac:dyDescent="0.2">
      <c r="A51" s="161" t="s">
        <v>110</v>
      </c>
      <c r="B51" s="47" t="s">
        <v>5</v>
      </c>
      <c r="C51" s="161" t="s">
        <v>110</v>
      </c>
      <c r="D51" s="47" t="s">
        <v>5</v>
      </c>
      <c r="E51" s="161" t="s">
        <v>110</v>
      </c>
      <c r="F51" s="47" t="s">
        <v>5</v>
      </c>
      <c r="G51" s="161" t="s">
        <v>110</v>
      </c>
      <c r="H51" s="47" t="s">
        <v>5</v>
      </c>
      <c r="I51" s="161" t="s">
        <v>110</v>
      </c>
      <c r="J51" s="47" t="s">
        <v>5</v>
      </c>
      <c r="K51" s="161" t="s">
        <v>110</v>
      </c>
      <c r="L51" s="47" t="s">
        <v>5</v>
      </c>
      <c r="M51" s="161" t="s">
        <v>110</v>
      </c>
      <c r="N51" s="47" t="s">
        <v>5</v>
      </c>
      <c r="O51" s="161" t="s">
        <v>110</v>
      </c>
      <c r="P51" s="47" t="s">
        <v>5</v>
      </c>
      <c r="Q51" s="161" t="s">
        <v>110</v>
      </c>
      <c r="R51" s="47" t="s">
        <v>5</v>
      </c>
      <c r="S51" s="161" t="s">
        <v>110</v>
      </c>
      <c r="T51" s="47" t="s">
        <v>5</v>
      </c>
      <c r="U51" s="161" t="s">
        <v>110</v>
      </c>
      <c r="V51" s="44" t="s">
        <v>5</v>
      </c>
      <c r="W51" s="26"/>
    </row>
    <row r="52" spans="1:23" ht="16.149999999999999" customHeight="1" x14ac:dyDescent="0.2">
      <c r="A52" s="79" t="str" cm="1">
        <f t="array" ref="A52">IF($A$38&lt;25,"n&lt;25",IF($A$38=0,"",_xlfn.ANCHORARRAY('Data Sorting (TSS)'!$C$2)))</f>
        <v>n&lt;25</v>
      </c>
      <c r="B52" s="163" t="str" cm="1">
        <f t="array" ref="B52">IF($A$38&lt;25,"n&lt;25",IF($A$38=0,"",_xlfn.ANCHORARRAY('Data Sorting (TSS)'!$D$2)))</f>
        <v>n&lt;25</v>
      </c>
      <c r="C52" s="79" t="str" cm="1">
        <f t="array" ref="C52">IF($A$38&lt;25,"n&lt;25",IF($J$38=$B$52,_xlfn.DROP(_xlfn.ANCHORARRAY(A52),1),_xlfn.DROP(_xlfn.ANCHORARRAY(A52),-1)))</f>
        <v>n&lt;25</v>
      </c>
      <c r="D52" s="163" t="str" cm="1">
        <f t="array" ref="D52">IF($A$38&lt;25,"n&lt;25",IF($J$38=$B$52,_xlfn.DROP(_xlfn.ANCHORARRAY($B$52),1),_xlfn.DROP(_xlfn.ANCHORARRAY($B$52),-1)))</f>
        <v>n&lt;25</v>
      </c>
      <c r="E52" s="79" t="str" cm="1">
        <f t="array" ref="E52">IF($A$38&lt;25,"n&lt;25",IF($J$39=$D$52,_xlfn.DROP(_xlfn.ANCHORARRAY($C$52),1),_xlfn.DROP(_xlfn.ANCHORARRAY($C$52),-1)))</f>
        <v>n&lt;25</v>
      </c>
      <c r="F52" s="163" t="str" cm="1">
        <f t="array" ref="F52">IF($A$38&lt;25,"n&lt;25",IF($J$39=$D$52,_xlfn.DROP(_xlfn.ANCHORARRAY($D$52),1),_xlfn.DROP(_xlfn.ANCHORARRAY($D$52),-1)))</f>
        <v>n&lt;25</v>
      </c>
      <c r="G52" s="79" t="str" cm="1">
        <f t="array" ref="G52">IF($A$38&lt;25,"n&lt;25",IF($J$40=$F$52,_xlfn.DROP(_xlfn.ANCHORARRAY($E$52),1),_xlfn.DROP(_xlfn.ANCHORARRAY($E$52),-1)))</f>
        <v>n&lt;25</v>
      </c>
      <c r="H52" s="163" t="str" cm="1">
        <f t="array" ref="H52">IF($A$38&lt;25,"n&lt;25",IF($J$40=$F$52,_xlfn.DROP(_xlfn.ANCHORARRAY($F$52),1),_xlfn.DROP(_xlfn.ANCHORARRAY($F$52),-1)))</f>
        <v>n&lt;25</v>
      </c>
      <c r="I52" s="79" t="str" cm="1">
        <f t="array" ref="I52">IF($A$38&lt;25,"n&lt;25",IF($J$41=$H$52,_xlfn.DROP(_xlfn.ANCHORARRAY($G$52),1),_xlfn.DROP(_xlfn.ANCHORARRAY($G$52),-1)))</f>
        <v>n&lt;25</v>
      </c>
      <c r="J52" s="163" t="str" cm="1">
        <f t="array" ref="J52">IF($A$38&lt;25,"n&lt;25",IF($J$41=$H$52,_xlfn.DROP(_xlfn.ANCHORARRAY($H$52),1),_xlfn.DROP(_xlfn.ANCHORARRAY($H$52),-1)))</f>
        <v>n&lt;25</v>
      </c>
      <c r="K52" s="79" t="str" cm="1">
        <f t="array" ref="K52">IF($A$38&lt;25,"n&lt;25",IF($J$42=$J$52,_xlfn.DROP(_xlfn.ANCHORARRAY($I$52),1),_xlfn.DROP(_xlfn.ANCHORARRAY($I$52),-1)))</f>
        <v>n&lt;25</v>
      </c>
      <c r="L52" s="163" t="str" cm="1">
        <f t="array" ref="L52">IF($A$38&lt;25,"n&lt;25",IF($J$42=$J$52,_xlfn.DROP(_xlfn.ANCHORARRAY($J$52),1),_xlfn.DROP(_xlfn.ANCHORARRAY($J$52),-1)))</f>
        <v>n&lt;25</v>
      </c>
      <c r="M52" s="79" t="str" cm="1">
        <f t="array" ref="M52">IF($A$38&lt;25,"n&lt;25",IF($J$43=$L$52,_xlfn.DROP(_xlfn.ANCHORARRAY($K$52),1),_xlfn.DROP(_xlfn.ANCHORARRAY($K$52),-1)))</f>
        <v>n&lt;25</v>
      </c>
      <c r="N52" s="163" t="str" cm="1">
        <f t="array" ref="N52">IF($A$38&lt;25,"n&lt;25",IF($J$43=$L$52,_xlfn.DROP(_xlfn.ANCHORARRAY($L$52),1),_xlfn.DROP(_xlfn.ANCHORARRAY($L$52),-1)))</f>
        <v>n&lt;25</v>
      </c>
      <c r="O52" s="79" t="str" cm="1">
        <f t="array" ref="O52">IF($A$38&lt;25,"n&lt;25",IF($J$44=$N$52,_xlfn.DROP(_xlfn.ANCHORARRAY($M$52),1),_xlfn.DROP(_xlfn.ANCHORARRAY($M$52),-1)))</f>
        <v>n&lt;25</v>
      </c>
      <c r="P52" s="163" t="str" cm="1">
        <f t="array" ref="P52">IF($A$38&lt;25,"n&lt;25",IF($J$44=$N$52,_xlfn.DROP(_xlfn.ANCHORARRAY($N$52),1),_xlfn.DROP(_xlfn.ANCHORARRAY($N$52),-1)))</f>
        <v>n&lt;25</v>
      </c>
      <c r="Q52" s="79" t="str" cm="1">
        <f t="array" ref="Q52">IF($A$38&lt;25,"n&lt;25",IF($J$45=$P$52,_xlfn.DROP(_xlfn.ANCHORARRAY($O$52),1),_xlfn.DROP(_xlfn.ANCHORARRAY($O$52),-1)))</f>
        <v>n&lt;25</v>
      </c>
      <c r="R52" s="163" t="str" cm="1">
        <f t="array" ref="R52">IF($A$38&lt;25,"n&lt;25",IF($J$45=$P$52,_xlfn.DROP(_xlfn.ANCHORARRAY($P$52),1),_xlfn.DROP(_xlfn.ANCHORARRAY($P$52),-1)))</f>
        <v>n&lt;25</v>
      </c>
      <c r="S52" s="79" t="str" cm="1">
        <f t="array" ref="S52">IF($A$38&lt;25,"n&lt;25",IF($J$46=$R$52,_xlfn.DROP(_xlfn.ANCHORARRAY($Q$52),1),_xlfn.DROP(_xlfn.ANCHORARRAY($Q$52),-1)))</f>
        <v>n&lt;25</v>
      </c>
      <c r="T52" s="163" t="str" cm="1">
        <f t="array" ref="T52">IF($A$38&lt;25,"n&lt;25",IF($J$46=$R$52,_xlfn.DROP(_xlfn.ANCHORARRAY($R$52),1),_xlfn.DROP(_xlfn.ANCHORARRAY($R$52),-1)))</f>
        <v>n&lt;25</v>
      </c>
      <c r="U52" s="79" t="str" cm="1">
        <f t="array" ref="U52">IF($A$38&lt;25,"n&lt;25",IF($J$47=$T$52,_xlfn.DROP(_xlfn.ANCHORARRAY($S$52),1),_xlfn.DROP(_xlfn.ANCHORARRAY($S$52),-1)))</f>
        <v>n&lt;25</v>
      </c>
      <c r="V52" s="162" t="str" cm="1">
        <f t="array" ref="V52">IF($A$38&lt;25,"n&lt;25",IF($J$47=$T$52,_xlfn.DROP(_xlfn.ANCHORARRAY($T$52),1),_xlfn.DROP(_xlfn.ANCHORARRAY($T$52),-1)))</f>
        <v>n&lt;25</v>
      </c>
      <c r="W52" s="42"/>
    </row>
    <row r="53" spans="1:23" ht="16.149999999999999" customHeight="1" x14ac:dyDescent="0.2">
      <c r="A53" s="27"/>
      <c r="B53" s="44"/>
      <c r="C53" s="27"/>
      <c r="D53" s="44"/>
      <c r="E53" s="27"/>
      <c r="F53" s="44"/>
      <c r="G53" s="27"/>
      <c r="H53" s="44"/>
      <c r="I53" s="27"/>
      <c r="J53" s="44"/>
      <c r="K53" s="27"/>
      <c r="L53" s="44"/>
      <c r="M53" s="27"/>
      <c r="N53" s="44"/>
      <c r="O53" s="27"/>
      <c r="P53" s="44"/>
      <c r="Q53" s="27"/>
      <c r="R53" s="44"/>
      <c r="S53" s="27"/>
      <c r="T53" s="44"/>
      <c r="U53" s="27"/>
      <c r="V53" s="19"/>
      <c r="W53" s="42"/>
    </row>
    <row r="54" spans="1:23" ht="16.149999999999999" customHeight="1" x14ac:dyDescent="0.2">
      <c r="A54" s="27"/>
      <c r="B54" s="44"/>
      <c r="C54" s="27"/>
      <c r="D54" s="44"/>
      <c r="E54" s="27"/>
      <c r="F54" s="44"/>
      <c r="G54" s="27"/>
      <c r="H54" s="44"/>
      <c r="I54" s="27"/>
      <c r="J54" s="44"/>
      <c r="K54" s="27"/>
      <c r="L54" s="44"/>
      <c r="M54" s="27"/>
      <c r="N54" s="44"/>
      <c r="O54" s="27"/>
      <c r="P54" s="44"/>
      <c r="Q54" s="27"/>
      <c r="R54" s="44"/>
      <c r="S54" s="27"/>
      <c r="T54" s="44"/>
      <c r="U54" s="27"/>
      <c r="V54" s="19"/>
      <c r="W54" s="42"/>
    </row>
    <row r="55" spans="1:23" ht="16.149999999999999" customHeight="1" x14ac:dyDescent="0.2">
      <c r="A55" s="27"/>
      <c r="B55" s="44"/>
      <c r="C55" s="27"/>
      <c r="D55" s="44"/>
      <c r="E55" s="27"/>
      <c r="F55" s="44"/>
      <c r="G55" s="27"/>
      <c r="H55" s="44"/>
      <c r="I55" s="27"/>
      <c r="J55" s="44"/>
      <c r="K55" s="27"/>
      <c r="L55" s="44"/>
      <c r="M55" s="27"/>
      <c r="N55" s="44"/>
      <c r="O55" s="27"/>
      <c r="P55" s="44"/>
      <c r="Q55" s="27"/>
      <c r="R55" s="44"/>
      <c r="S55" s="27"/>
      <c r="T55" s="44"/>
      <c r="U55" s="27"/>
      <c r="V55" s="19"/>
      <c r="W55" s="42"/>
    </row>
    <row r="56" spans="1:23" ht="16.149999999999999" customHeight="1" x14ac:dyDescent="0.2">
      <c r="A56" s="27"/>
      <c r="B56" s="44"/>
      <c r="C56" s="27"/>
      <c r="D56" s="44"/>
      <c r="E56" s="27"/>
      <c r="F56" s="44"/>
      <c r="G56" s="27"/>
      <c r="H56" s="44"/>
      <c r="I56" s="27"/>
      <c r="J56" s="44"/>
      <c r="K56" s="27"/>
      <c r="L56" s="44"/>
      <c r="M56" s="27"/>
      <c r="N56" s="44"/>
      <c r="O56" s="27"/>
      <c r="P56" s="44"/>
      <c r="Q56" s="27"/>
      <c r="R56" s="44"/>
      <c r="S56" s="27"/>
      <c r="T56" s="44"/>
      <c r="U56" s="27"/>
      <c r="V56" s="19"/>
      <c r="W56" s="42"/>
    </row>
    <row r="57" spans="1:23" ht="16.149999999999999" customHeight="1" x14ac:dyDescent="0.2">
      <c r="A57" s="27"/>
      <c r="B57" s="44"/>
      <c r="C57" s="27"/>
      <c r="D57" s="44"/>
      <c r="E57" s="27"/>
      <c r="F57" s="44"/>
      <c r="G57" s="27"/>
      <c r="H57" s="44"/>
      <c r="I57" s="27"/>
      <c r="J57" s="44"/>
      <c r="K57" s="27"/>
      <c r="L57" s="44"/>
      <c r="M57" s="27"/>
      <c r="N57" s="44"/>
      <c r="O57" s="27"/>
      <c r="P57" s="44"/>
      <c r="Q57" s="27"/>
      <c r="R57" s="44"/>
      <c r="S57" s="27"/>
      <c r="T57" s="44"/>
      <c r="U57" s="27"/>
      <c r="V57" s="19"/>
      <c r="W57" s="42"/>
    </row>
    <row r="58" spans="1:23" ht="16.149999999999999" customHeight="1" x14ac:dyDescent="0.2">
      <c r="A58" s="27"/>
      <c r="B58" s="44"/>
      <c r="C58" s="27"/>
      <c r="D58" s="44"/>
      <c r="E58" s="27"/>
      <c r="F58" s="44"/>
      <c r="G58" s="27"/>
      <c r="H58" s="44"/>
      <c r="I58" s="27"/>
      <c r="J58" s="44"/>
      <c r="K58" s="27"/>
      <c r="L58" s="44"/>
      <c r="M58" s="27"/>
      <c r="N58" s="44"/>
      <c r="O58" s="27"/>
      <c r="P58" s="44"/>
      <c r="Q58" s="27"/>
      <c r="R58" s="44"/>
      <c r="S58" s="27"/>
      <c r="T58" s="44"/>
      <c r="U58" s="27"/>
      <c r="V58" s="19"/>
      <c r="W58" s="42"/>
    </row>
    <row r="59" spans="1:23" ht="16.149999999999999" customHeight="1" x14ac:dyDescent="0.2">
      <c r="A59" s="27"/>
      <c r="B59" s="44"/>
      <c r="C59" s="27"/>
      <c r="D59" s="44"/>
      <c r="E59" s="27"/>
      <c r="F59" s="44"/>
      <c r="G59" s="27"/>
      <c r="H59" s="44"/>
      <c r="I59" s="27"/>
      <c r="J59" s="44"/>
      <c r="K59" s="27"/>
      <c r="L59" s="44"/>
      <c r="M59" s="27"/>
      <c r="N59" s="44"/>
      <c r="O59" s="27"/>
      <c r="P59" s="44"/>
      <c r="Q59" s="27"/>
      <c r="R59" s="44"/>
      <c r="S59" s="27"/>
      <c r="T59" s="44"/>
      <c r="U59" s="27"/>
      <c r="V59" s="19"/>
      <c r="W59" s="42"/>
    </row>
    <row r="60" spans="1:23" ht="16.149999999999999" customHeight="1" x14ac:dyDescent="0.2">
      <c r="A60" s="27"/>
      <c r="B60" s="44"/>
      <c r="C60" s="27"/>
      <c r="D60" s="44"/>
      <c r="E60" s="27"/>
      <c r="F60" s="44"/>
      <c r="G60" s="27"/>
      <c r="H60" s="44"/>
      <c r="I60" s="27"/>
      <c r="J60" s="44"/>
      <c r="K60" s="27"/>
      <c r="L60" s="44"/>
      <c r="M60" s="27"/>
      <c r="N60" s="44"/>
      <c r="O60" s="27"/>
      <c r="P60" s="44"/>
      <c r="Q60" s="27"/>
      <c r="R60" s="44"/>
      <c r="S60" s="27"/>
      <c r="T60" s="44"/>
      <c r="U60" s="27"/>
      <c r="V60" s="19"/>
      <c r="W60" s="42"/>
    </row>
    <row r="61" spans="1:23" ht="16.149999999999999" customHeight="1" x14ac:dyDescent="0.2">
      <c r="A61" s="27"/>
      <c r="B61" s="44"/>
      <c r="C61" s="27"/>
      <c r="D61" s="44"/>
      <c r="E61" s="27"/>
      <c r="F61" s="44"/>
      <c r="G61" s="27"/>
      <c r="H61" s="44"/>
      <c r="I61" s="27"/>
      <c r="J61" s="44"/>
      <c r="K61" s="27"/>
      <c r="L61" s="44"/>
      <c r="M61" s="27"/>
      <c r="N61" s="44"/>
      <c r="O61" s="27"/>
      <c r="P61" s="44"/>
      <c r="Q61" s="27"/>
      <c r="R61" s="44"/>
      <c r="S61" s="27"/>
      <c r="T61" s="44"/>
      <c r="U61" s="27"/>
      <c r="V61" s="19"/>
      <c r="W61" s="42"/>
    </row>
    <row r="62" spans="1:23" ht="16.149999999999999" customHeight="1" x14ac:dyDescent="0.2">
      <c r="A62" s="27"/>
      <c r="B62" s="44"/>
      <c r="C62" s="27"/>
      <c r="D62" s="44"/>
      <c r="E62" s="27"/>
      <c r="F62" s="44"/>
      <c r="G62" s="27"/>
      <c r="H62" s="44"/>
      <c r="I62" s="27"/>
      <c r="J62" s="44"/>
      <c r="K62" s="27"/>
      <c r="L62" s="44"/>
      <c r="M62" s="27"/>
      <c r="N62" s="44"/>
      <c r="O62" s="27"/>
      <c r="P62" s="44"/>
      <c r="Q62" s="27"/>
      <c r="R62" s="44"/>
      <c r="S62" s="27"/>
      <c r="T62" s="44"/>
      <c r="U62" s="27"/>
      <c r="V62" s="19"/>
      <c r="W62" s="42"/>
    </row>
    <row r="63" spans="1:23" ht="16.149999999999999" customHeight="1" x14ac:dyDescent="0.2">
      <c r="A63" s="27"/>
      <c r="B63" s="44"/>
      <c r="C63" s="27"/>
      <c r="D63" s="44"/>
      <c r="E63" s="27"/>
      <c r="F63" s="44"/>
      <c r="G63" s="27"/>
      <c r="H63" s="44"/>
      <c r="I63" s="27"/>
      <c r="J63" s="44"/>
      <c r="K63" s="27"/>
      <c r="L63" s="44"/>
      <c r="M63" s="27"/>
      <c r="N63" s="44"/>
      <c r="O63" s="27"/>
      <c r="P63" s="44"/>
      <c r="Q63" s="27"/>
      <c r="R63" s="44"/>
      <c r="S63" s="27"/>
      <c r="T63" s="44"/>
      <c r="U63" s="27"/>
      <c r="V63" s="19"/>
      <c r="W63" s="42"/>
    </row>
    <row r="64" spans="1:23" ht="16.149999999999999" customHeight="1" x14ac:dyDescent="0.2">
      <c r="A64" s="27"/>
      <c r="B64" s="44"/>
      <c r="C64" s="27"/>
      <c r="D64" s="44"/>
      <c r="E64" s="27"/>
      <c r="F64" s="44"/>
      <c r="G64" s="27"/>
      <c r="H64" s="44"/>
      <c r="I64" s="27"/>
      <c r="J64" s="44"/>
      <c r="K64" s="27"/>
      <c r="L64" s="44"/>
      <c r="M64" s="27"/>
      <c r="N64" s="44"/>
      <c r="O64" s="27"/>
      <c r="P64" s="44"/>
      <c r="Q64" s="27"/>
      <c r="R64" s="44"/>
      <c r="S64" s="27"/>
      <c r="T64" s="44"/>
      <c r="U64" s="27"/>
      <c r="V64" s="19"/>
      <c r="W64" s="42"/>
    </row>
    <row r="65" spans="1:23" ht="16.149999999999999" customHeight="1" x14ac:dyDescent="0.2">
      <c r="A65" s="27"/>
      <c r="B65" s="44"/>
      <c r="C65" s="27"/>
      <c r="D65" s="44"/>
      <c r="E65" s="27"/>
      <c r="F65" s="44"/>
      <c r="G65" s="27"/>
      <c r="H65" s="44"/>
      <c r="I65" s="27"/>
      <c r="J65" s="44"/>
      <c r="K65" s="27"/>
      <c r="L65" s="44"/>
      <c r="M65" s="27"/>
      <c r="N65" s="44"/>
      <c r="O65" s="27"/>
      <c r="P65" s="44"/>
      <c r="Q65" s="27"/>
      <c r="R65" s="44"/>
      <c r="S65" s="27"/>
      <c r="T65" s="44"/>
      <c r="U65" s="27"/>
      <c r="V65" s="19"/>
      <c r="W65" s="42"/>
    </row>
    <row r="66" spans="1:23" ht="16.149999999999999" customHeight="1" x14ac:dyDescent="0.2">
      <c r="A66" s="27"/>
      <c r="B66" s="44"/>
      <c r="C66" s="27"/>
      <c r="D66" s="44"/>
      <c r="E66" s="27"/>
      <c r="F66" s="44"/>
      <c r="G66" s="27"/>
      <c r="H66" s="44"/>
      <c r="I66" s="27"/>
      <c r="J66" s="44"/>
      <c r="K66" s="27"/>
      <c r="L66" s="44"/>
      <c r="M66" s="27"/>
      <c r="N66" s="44"/>
      <c r="O66" s="27"/>
      <c r="P66" s="44"/>
      <c r="Q66" s="27"/>
      <c r="R66" s="44"/>
      <c r="S66" s="27"/>
      <c r="T66" s="44"/>
      <c r="U66" s="27"/>
      <c r="V66" s="19"/>
      <c r="W66" s="42"/>
    </row>
    <row r="67" spans="1:23" ht="16.149999999999999" customHeight="1" x14ac:dyDescent="0.2">
      <c r="A67" s="27"/>
      <c r="B67" s="44"/>
      <c r="C67" s="27"/>
      <c r="D67" s="44"/>
      <c r="E67" s="27"/>
      <c r="F67" s="44"/>
      <c r="G67" s="27"/>
      <c r="H67" s="44"/>
      <c r="I67" s="27"/>
      <c r="J67" s="44"/>
      <c r="K67" s="27"/>
      <c r="L67" s="44"/>
      <c r="M67" s="27"/>
      <c r="N67" s="44"/>
      <c r="O67" s="27"/>
      <c r="P67" s="44"/>
      <c r="Q67" s="27"/>
      <c r="R67" s="44"/>
      <c r="S67" s="27"/>
      <c r="T67" s="44"/>
      <c r="U67" s="27"/>
      <c r="V67" s="19"/>
      <c r="W67" s="42"/>
    </row>
    <row r="68" spans="1:23" ht="16.149999999999999" customHeight="1" x14ac:dyDescent="0.2">
      <c r="A68" s="27"/>
      <c r="B68" s="44"/>
      <c r="C68" s="27"/>
      <c r="D68" s="44"/>
      <c r="E68" s="27"/>
      <c r="F68" s="44"/>
      <c r="G68" s="27"/>
      <c r="H68" s="44"/>
      <c r="I68" s="27"/>
      <c r="J68" s="44"/>
      <c r="K68" s="27"/>
      <c r="L68" s="44"/>
      <c r="M68" s="27"/>
      <c r="N68" s="44"/>
      <c r="O68" s="27"/>
      <c r="P68" s="44"/>
      <c r="Q68" s="27"/>
      <c r="R68" s="44"/>
      <c r="S68" s="27"/>
      <c r="T68" s="44"/>
      <c r="U68" s="27"/>
      <c r="V68" s="19"/>
      <c r="W68" s="42"/>
    </row>
    <row r="69" spans="1:23" ht="16.149999999999999" customHeight="1" x14ac:dyDescent="0.2">
      <c r="A69" s="27"/>
      <c r="B69" s="44"/>
      <c r="C69" s="27"/>
      <c r="D69" s="44"/>
      <c r="E69" s="27"/>
      <c r="F69" s="44"/>
      <c r="G69" s="27"/>
      <c r="H69" s="44"/>
      <c r="I69" s="27"/>
      <c r="J69" s="44"/>
      <c r="K69" s="27"/>
      <c r="L69" s="44"/>
      <c r="M69" s="27"/>
      <c r="N69" s="44"/>
      <c r="O69" s="27"/>
      <c r="P69" s="44"/>
      <c r="Q69" s="27"/>
      <c r="R69" s="44"/>
      <c r="S69" s="27"/>
      <c r="T69" s="44"/>
      <c r="U69" s="27"/>
      <c r="V69" s="19"/>
      <c r="W69" s="42"/>
    </row>
    <row r="70" spans="1:23" ht="16.149999999999999" customHeight="1" x14ac:dyDescent="0.2">
      <c r="A70" s="27"/>
      <c r="B70" s="44"/>
      <c r="C70" s="27"/>
      <c r="D70" s="44"/>
      <c r="E70" s="27"/>
      <c r="F70" s="44"/>
      <c r="G70" s="27"/>
      <c r="H70" s="44"/>
      <c r="I70" s="27"/>
      <c r="J70" s="44"/>
      <c r="K70" s="27"/>
      <c r="L70" s="44"/>
      <c r="M70" s="27"/>
      <c r="N70" s="44"/>
      <c r="O70" s="27"/>
      <c r="P70" s="44"/>
      <c r="Q70" s="27"/>
      <c r="R70" s="44"/>
      <c r="S70" s="27"/>
      <c r="T70" s="44"/>
      <c r="U70" s="27"/>
      <c r="V70" s="19"/>
      <c r="W70" s="42"/>
    </row>
    <row r="71" spans="1:23" ht="16.149999999999999" customHeight="1" x14ac:dyDescent="0.2">
      <c r="A71" s="27"/>
      <c r="B71" s="44"/>
      <c r="C71" s="27"/>
      <c r="D71" s="44"/>
      <c r="E71" s="27"/>
      <c r="F71" s="44"/>
      <c r="G71" s="27"/>
      <c r="H71" s="44"/>
      <c r="I71" s="27"/>
      <c r="J71" s="44"/>
      <c r="K71" s="27"/>
      <c r="L71" s="44"/>
      <c r="M71" s="27"/>
      <c r="N71" s="44"/>
      <c r="O71" s="27"/>
      <c r="P71" s="44"/>
      <c r="Q71" s="27"/>
      <c r="R71" s="44"/>
      <c r="S71" s="27"/>
      <c r="T71" s="44"/>
      <c r="U71" s="27"/>
      <c r="V71" s="19"/>
      <c r="W71" s="42"/>
    </row>
    <row r="72" spans="1:23" ht="16.149999999999999" customHeight="1" x14ac:dyDescent="0.2">
      <c r="A72" s="27"/>
      <c r="B72" s="44"/>
      <c r="C72" s="27"/>
      <c r="D72" s="44"/>
      <c r="E72" s="27"/>
      <c r="F72" s="44"/>
      <c r="G72" s="27"/>
      <c r="H72" s="44"/>
      <c r="I72" s="27"/>
      <c r="J72" s="44"/>
      <c r="K72" s="27"/>
      <c r="L72" s="44"/>
      <c r="M72" s="27"/>
      <c r="N72" s="44"/>
      <c r="O72" s="27"/>
      <c r="P72" s="44"/>
      <c r="Q72" s="27"/>
      <c r="R72" s="44"/>
      <c r="S72" s="27"/>
      <c r="T72" s="44"/>
      <c r="U72" s="27"/>
      <c r="V72" s="19"/>
      <c r="W72" s="42"/>
    </row>
    <row r="73" spans="1:23" ht="16.149999999999999" customHeight="1" x14ac:dyDescent="0.2">
      <c r="A73" s="27"/>
      <c r="B73" s="44"/>
      <c r="C73" s="27"/>
      <c r="D73" s="44"/>
      <c r="E73" s="27"/>
      <c r="F73" s="44"/>
      <c r="G73" s="27"/>
      <c r="H73" s="44"/>
      <c r="I73" s="27"/>
      <c r="J73" s="44"/>
      <c r="K73" s="27"/>
      <c r="L73" s="44"/>
      <c r="M73" s="27"/>
      <c r="N73" s="44"/>
      <c r="O73" s="27"/>
      <c r="P73" s="44"/>
      <c r="Q73" s="27"/>
      <c r="R73" s="44"/>
      <c r="S73" s="27"/>
      <c r="T73" s="44"/>
      <c r="U73" s="27"/>
      <c r="V73" s="19"/>
      <c r="W73" s="42"/>
    </row>
    <row r="74" spans="1:23" ht="16.149999999999999" customHeight="1" x14ac:dyDescent="0.2">
      <c r="A74" s="27"/>
      <c r="B74" s="44"/>
      <c r="C74" s="27"/>
      <c r="D74" s="44"/>
      <c r="E74" s="27"/>
      <c r="F74" s="44"/>
      <c r="G74" s="27"/>
      <c r="H74" s="44"/>
      <c r="I74" s="27"/>
      <c r="J74" s="44"/>
      <c r="K74" s="27"/>
      <c r="L74" s="44"/>
      <c r="M74" s="27"/>
      <c r="N74" s="44"/>
      <c r="O74" s="27"/>
      <c r="P74" s="44"/>
      <c r="Q74" s="27"/>
      <c r="R74" s="44"/>
      <c r="S74" s="27"/>
      <c r="T74" s="44"/>
      <c r="U74" s="27"/>
      <c r="V74" s="19"/>
      <c r="W74" s="42"/>
    </row>
    <row r="75" spans="1:23" ht="16.149999999999999" customHeight="1" x14ac:dyDescent="0.2">
      <c r="A75" s="27"/>
      <c r="B75" s="44"/>
      <c r="C75" s="27"/>
      <c r="D75" s="44"/>
      <c r="E75" s="27"/>
      <c r="F75" s="44"/>
      <c r="G75" s="27"/>
      <c r="H75" s="44"/>
      <c r="I75" s="27"/>
      <c r="J75" s="44"/>
      <c r="K75" s="27"/>
      <c r="L75" s="44"/>
      <c r="M75" s="27"/>
      <c r="N75" s="44"/>
      <c r="O75" s="27"/>
      <c r="P75" s="44"/>
      <c r="Q75" s="27"/>
      <c r="R75" s="44"/>
      <c r="S75" s="27"/>
      <c r="T75" s="44"/>
      <c r="U75" s="27"/>
      <c r="V75" s="19"/>
      <c r="W75" s="42"/>
    </row>
    <row r="76" spans="1:23" ht="16.149999999999999" customHeight="1" x14ac:dyDescent="0.2">
      <c r="A76" s="27"/>
      <c r="B76" s="44"/>
      <c r="C76" s="27"/>
      <c r="D76" s="44"/>
      <c r="E76" s="27"/>
      <c r="F76" s="44"/>
      <c r="G76" s="27"/>
      <c r="H76" s="44"/>
      <c r="I76" s="27"/>
      <c r="J76" s="44"/>
      <c r="K76" s="27"/>
      <c r="L76" s="44"/>
      <c r="M76" s="27"/>
      <c r="N76" s="44"/>
      <c r="O76" s="27"/>
      <c r="P76" s="44"/>
      <c r="Q76" s="27"/>
      <c r="R76" s="44"/>
      <c r="S76" s="27"/>
      <c r="T76" s="44"/>
      <c r="U76" s="27"/>
      <c r="V76" s="19"/>
      <c r="W76" s="42"/>
    </row>
    <row r="77" spans="1:23" ht="16.149999999999999" customHeight="1" x14ac:dyDescent="0.2">
      <c r="A77" s="27"/>
      <c r="B77" s="44"/>
      <c r="C77" s="27"/>
      <c r="D77" s="44"/>
      <c r="E77" s="27"/>
      <c r="F77" s="44"/>
      <c r="G77" s="27"/>
      <c r="H77" s="44"/>
      <c r="I77" s="27"/>
      <c r="J77" s="44"/>
      <c r="K77" s="27"/>
      <c r="L77" s="44"/>
      <c r="M77" s="27"/>
      <c r="N77" s="44"/>
      <c r="O77" s="27"/>
      <c r="P77" s="44"/>
      <c r="Q77" s="27"/>
      <c r="R77" s="44"/>
      <c r="S77" s="27"/>
      <c r="T77" s="44"/>
      <c r="U77" s="27"/>
      <c r="V77" s="19"/>
      <c r="W77" s="42"/>
    </row>
    <row r="78" spans="1:23" ht="16.149999999999999" customHeight="1" x14ac:dyDescent="0.2">
      <c r="A78" s="27"/>
      <c r="B78" s="44"/>
      <c r="C78" s="27"/>
      <c r="D78" s="44"/>
      <c r="E78" s="27"/>
      <c r="F78" s="44"/>
      <c r="G78" s="27"/>
      <c r="H78" s="44"/>
      <c r="I78" s="27"/>
      <c r="J78" s="44"/>
      <c r="K78" s="27"/>
      <c r="L78" s="44"/>
      <c r="M78" s="27"/>
      <c r="N78" s="44"/>
      <c r="O78" s="27"/>
      <c r="P78" s="44"/>
      <c r="Q78" s="27"/>
      <c r="R78" s="44"/>
      <c r="S78" s="27"/>
      <c r="T78" s="44"/>
      <c r="U78" s="27"/>
      <c r="V78" s="19"/>
      <c r="W78" s="42"/>
    </row>
    <row r="79" spans="1:23" ht="16.149999999999999" customHeight="1" x14ac:dyDescent="0.2">
      <c r="A79" s="27"/>
      <c r="B79" s="44"/>
      <c r="C79" s="27"/>
      <c r="D79" s="44"/>
      <c r="E79" s="27"/>
      <c r="F79" s="44"/>
      <c r="G79" s="27"/>
      <c r="H79" s="44"/>
      <c r="I79" s="27"/>
      <c r="J79" s="44"/>
      <c r="K79" s="27"/>
      <c r="L79" s="44"/>
      <c r="M79" s="27"/>
      <c r="N79" s="44"/>
      <c r="O79" s="27"/>
      <c r="P79" s="44"/>
      <c r="Q79" s="27"/>
      <c r="R79" s="44"/>
      <c r="S79" s="27"/>
      <c r="T79" s="44"/>
      <c r="U79" s="27"/>
      <c r="V79" s="19"/>
      <c r="W79" s="42"/>
    </row>
    <row r="80" spans="1:23" ht="16.149999999999999" customHeight="1" x14ac:dyDescent="0.2">
      <c r="A80" s="27"/>
      <c r="B80" s="44"/>
      <c r="C80" s="27"/>
      <c r="D80" s="44"/>
      <c r="E80" s="27"/>
      <c r="F80" s="44"/>
      <c r="G80" s="27"/>
      <c r="H80" s="44"/>
      <c r="I80" s="27"/>
      <c r="J80" s="44"/>
      <c r="K80" s="27"/>
      <c r="L80" s="44"/>
      <c r="M80" s="27"/>
      <c r="N80" s="44"/>
      <c r="O80" s="27"/>
      <c r="P80" s="44"/>
      <c r="Q80" s="27"/>
      <c r="R80" s="44"/>
      <c r="S80" s="27"/>
      <c r="T80" s="44"/>
      <c r="U80" s="27"/>
      <c r="V80" s="19"/>
      <c r="W80" s="42"/>
    </row>
    <row r="81" spans="1:23" ht="16.149999999999999" customHeight="1" x14ac:dyDescent="0.2">
      <c r="A81" s="27"/>
      <c r="B81" s="44"/>
      <c r="C81" s="27"/>
      <c r="D81" s="44"/>
      <c r="E81" s="27"/>
      <c r="F81" s="44"/>
      <c r="G81" s="27"/>
      <c r="H81" s="44"/>
      <c r="I81" s="27"/>
      <c r="J81" s="44"/>
      <c r="K81" s="27"/>
      <c r="L81" s="44"/>
      <c r="M81" s="27"/>
      <c r="N81" s="44"/>
      <c r="O81" s="27"/>
      <c r="P81" s="44"/>
      <c r="Q81" s="27"/>
      <c r="R81" s="44"/>
      <c r="S81" s="27"/>
      <c r="T81" s="44"/>
      <c r="U81" s="27"/>
      <c r="V81" s="19"/>
      <c r="W81" s="42"/>
    </row>
    <row r="82" spans="1:23" ht="16.149999999999999" customHeight="1" x14ac:dyDescent="0.2">
      <c r="A82" s="27"/>
      <c r="B82" s="44"/>
      <c r="C82" s="27"/>
      <c r="D82" s="44"/>
      <c r="E82" s="27"/>
      <c r="F82" s="44"/>
      <c r="G82" s="27"/>
      <c r="H82" s="44"/>
      <c r="I82" s="27"/>
      <c r="J82" s="44"/>
      <c r="K82" s="27"/>
      <c r="L82" s="44"/>
      <c r="M82" s="27"/>
      <c r="N82" s="44"/>
      <c r="O82" s="27"/>
      <c r="P82" s="44"/>
      <c r="Q82" s="27"/>
      <c r="R82" s="44"/>
      <c r="S82" s="27"/>
      <c r="T82" s="44"/>
      <c r="U82" s="27"/>
      <c r="V82" s="19"/>
      <c r="W82" s="42"/>
    </row>
    <row r="83" spans="1:23" ht="16.149999999999999" customHeight="1" x14ac:dyDescent="0.2">
      <c r="A83" s="27"/>
      <c r="B83" s="44"/>
      <c r="C83" s="27"/>
      <c r="D83" s="44"/>
      <c r="E83" s="27"/>
      <c r="F83" s="44"/>
      <c r="G83" s="27"/>
      <c r="H83" s="44"/>
      <c r="I83" s="27"/>
      <c r="J83" s="44"/>
      <c r="K83" s="27"/>
      <c r="L83" s="44"/>
      <c r="M83" s="27"/>
      <c r="N83" s="44"/>
      <c r="O83" s="27"/>
      <c r="P83" s="44"/>
      <c r="Q83" s="27"/>
      <c r="R83" s="44"/>
      <c r="S83" s="27"/>
      <c r="T83" s="44"/>
      <c r="U83" s="27"/>
      <c r="V83" s="19"/>
      <c r="W83" s="42"/>
    </row>
    <row r="84" spans="1:23" ht="16.149999999999999" customHeight="1" x14ac:dyDescent="0.2">
      <c r="A84" s="27"/>
      <c r="B84" s="44"/>
      <c r="C84" s="27"/>
      <c r="D84" s="44"/>
      <c r="E84" s="27"/>
      <c r="F84" s="44"/>
      <c r="G84" s="27"/>
      <c r="H84" s="44"/>
      <c r="I84" s="27"/>
      <c r="J84" s="44"/>
      <c r="K84" s="27"/>
      <c r="L84" s="44"/>
      <c r="M84" s="27"/>
      <c r="N84" s="44"/>
      <c r="O84" s="27"/>
      <c r="P84" s="44"/>
      <c r="Q84" s="27"/>
      <c r="R84" s="44"/>
      <c r="S84" s="27"/>
      <c r="T84" s="44"/>
      <c r="U84" s="27"/>
      <c r="V84" s="19"/>
      <c r="W84" s="42"/>
    </row>
    <row r="85" spans="1:23" ht="16.149999999999999" customHeight="1" x14ac:dyDescent="0.2">
      <c r="A85" s="27"/>
      <c r="B85" s="44"/>
      <c r="C85" s="27"/>
      <c r="D85" s="44"/>
      <c r="E85" s="27"/>
      <c r="F85" s="44"/>
      <c r="G85" s="27"/>
      <c r="H85" s="44"/>
      <c r="I85" s="27"/>
      <c r="J85" s="44"/>
      <c r="K85" s="27"/>
      <c r="L85" s="44"/>
      <c r="M85" s="27"/>
      <c r="N85" s="44"/>
      <c r="O85" s="27"/>
      <c r="P85" s="44"/>
      <c r="Q85" s="27"/>
      <c r="R85" s="44"/>
      <c r="S85" s="27"/>
      <c r="T85" s="44"/>
      <c r="U85" s="27"/>
      <c r="V85" s="19"/>
      <c r="W85" s="42"/>
    </row>
    <row r="86" spans="1:23" ht="16.149999999999999" customHeight="1" x14ac:dyDescent="0.2">
      <c r="A86" s="27"/>
      <c r="B86" s="44"/>
      <c r="C86" s="27"/>
      <c r="D86" s="44"/>
      <c r="E86" s="27"/>
      <c r="F86" s="44"/>
      <c r="G86" s="27"/>
      <c r="H86" s="44"/>
      <c r="I86" s="27"/>
      <c r="J86" s="44"/>
      <c r="K86" s="27"/>
      <c r="L86" s="44"/>
      <c r="M86" s="27"/>
      <c r="N86" s="44"/>
      <c r="O86" s="27"/>
      <c r="P86" s="44"/>
      <c r="Q86" s="27"/>
      <c r="R86" s="44"/>
      <c r="S86" s="27"/>
      <c r="T86" s="44"/>
      <c r="U86" s="27"/>
      <c r="V86" s="19"/>
      <c r="W86" s="42"/>
    </row>
    <row r="87" spans="1:23" ht="16.149999999999999" customHeight="1" x14ac:dyDescent="0.2">
      <c r="A87" s="27"/>
      <c r="B87" s="44"/>
      <c r="C87" s="27"/>
      <c r="D87" s="44"/>
      <c r="E87" s="27"/>
      <c r="F87" s="44"/>
      <c r="G87" s="27"/>
      <c r="H87" s="44"/>
      <c r="I87" s="27"/>
      <c r="J87" s="44"/>
      <c r="K87" s="27"/>
      <c r="L87" s="44"/>
      <c r="M87" s="27"/>
      <c r="N87" s="44"/>
      <c r="O87" s="27"/>
      <c r="P87" s="44"/>
      <c r="Q87" s="27"/>
      <c r="R87" s="44"/>
      <c r="S87" s="27"/>
      <c r="T87" s="44"/>
      <c r="U87" s="27"/>
      <c r="V87" s="19"/>
      <c r="W87" s="42"/>
    </row>
    <row r="88" spans="1:23" ht="16.149999999999999" customHeight="1" x14ac:dyDescent="0.2">
      <c r="A88" s="27"/>
      <c r="B88" s="44"/>
      <c r="C88" s="27"/>
      <c r="D88" s="44"/>
      <c r="E88" s="27"/>
      <c r="F88" s="44"/>
      <c r="G88" s="27"/>
      <c r="H88" s="44"/>
      <c r="I88" s="27"/>
      <c r="J88" s="44"/>
      <c r="K88" s="27"/>
      <c r="L88" s="44"/>
      <c r="M88" s="27"/>
      <c r="N88" s="44"/>
      <c r="O88" s="27"/>
      <c r="P88" s="44"/>
      <c r="Q88" s="27"/>
      <c r="R88" s="44"/>
      <c r="S88" s="27"/>
      <c r="T88" s="44"/>
      <c r="U88" s="27"/>
      <c r="V88" s="19"/>
      <c r="W88" s="42"/>
    </row>
    <row r="89" spans="1:23" ht="16.149999999999999" customHeight="1" x14ac:dyDescent="0.2">
      <c r="A89" s="27"/>
      <c r="B89" s="44"/>
      <c r="C89" s="27"/>
      <c r="D89" s="44"/>
      <c r="E89" s="27"/>
      <c r="F89" s="44"/>
      <c r="G89" s="27"/>
      <c r="H89" s="44"/>
      <c r="I89" s="27"/>
      <c r="J89" s="44"/>
      <c r="K89" s="27"/>
      <c r="L89" s="44"/>
      <c r="M89" s="27"/>
      <c r="N89" s="44"/>
      <c r="O89" s="27"/>
      <c r="P89" s="44"/>
      <c r="Q89" s="27"/>
      <c r="R89" s="44"/>
      <c r="S89" s="27"/>
      <c r="T89" s="44"/>
      <c r="U89" s="27"/>
      <c r="V89" s="19"/>
      <c r="W89" s="42"/>
    </row>
    <row r="90" spans="1:23" ht="16.149999999999999" customHeight="1" x14ac:dyDescent="0.2">
      <c r="A90" s="27"/>
      <c r="B90" s="44"/>
      <c r="C90" s="27"/>
      <c r="D90" s="44"/>
      <c r="E90" s="27"/>
      <c r="F90" s="44"/>
      <c r="G90" s="27"/>
      <c r="H90" s="44"/>
      <c r="I90" s="27"/>
      <c r="J90" s="44"/>
      <c r="K90" s="27"/>
      <c r="L90" s="44"/>
      <c r="M90" s="27"/>
      <c r="N90" s="44"/>
      <c r="O90" s="27"/>
      <c r="P90" s="44"/>
      <c r="Q90" s="27"/>
      <c r="R90" s="44"/>
      <c r="S90" s="27"/>
      <c r="T90" s="44"/>
      <c r="U90" s="27"/>
      <c r="V90" s="19"/>
      <c r="W90" s="42"/>
    </row>
    <row r="91" spans="1:23" ht="16.149999999999999" customHeight="1" x14ac:dyDescent="0.2">
      <c r="A91" s="27"/>
      <c r="B91" s="44"/>
      <c r="C91" s="27"/>
      <c r="D91" s="44"/>
      <c r="E91" s="27"/>
      <c r="F91" s="44"/>
      <c r="G91" s="27"/>
      <c r="H91" s="44"/>
      <c r="I91" s="27"/>
      <c r="J91" s="44"/>
      <c r="K91" s="27"/>
      <c r="L91" s="44"/>
      <c r="M91" s="27"/>
      <c r="N91" s="44"/>
      <c r="O91" s="27"/>
      <c r="P91" s="44"/>
      <c r="Q91" s="27"/>
      <c r="R91" s="44"/>
      <c r="S91" s="27"/>
      <c r="T91" s="44"/>
      <c r="U91" s="27"/>
      <c r="V91" s="19"/>
      <c r="W91" s="42"/>
    </row>
    <row r="92" spans="1:23" ht="16.149999999999999" customHeight="1" x14ac:dyDescent="0.2">
      <c r="A92" s="27"/>
      <c r="B92" s="44"/>
      <c r="C92" s="27"/>
      <c r="D92" s="44"/>
      <c r="E92" s="27"/>
      <c r="F92" s="44"/>
      <c r="G92" s="27"/>
      <c r="H92" s="44"/>
      <c r="I92" s="27"/>
      <c r="J92" s="44"/>
      <c r="K92" s="27"/>
      <c r="L92" s="44"/>
      <c r="M92" s="27"/>
      <c r="N92" s="44"/>
      <c r="O92" s="27"/>
      <c r="P92" s="44"/>
      <c r="Q92" s="27"/>
      <c r="R92" s="44"/>
      <c r="S92" s="27"/>
      <c r="T92" s="44"/>
      <c r="U92" s="27"/>
      <c r="V92" s="19"/>
      <c r="W92" s="42"/>
    </row>
    <row r="93" spans="1:23" ht="16.149999999999999" customHeight="1" x14ac:dyDescent="0.2">
      <c r="A93" s="27"/>
      <c r="B93" s="44"/>
      <c r="C93" s="27"/>
      <c r="D93" s="44"/>
      <c r="E93" s="27"/>
      <c r="F93" s="44"/>
      <c r="G93" s="27"/>
      <c r="H93" s="44"/>
      <c r="I93" s="27"/>
      <c r="J93" s="44"/>
      <c r="K93" s="27"/>
      <c r="L93" s="44"/>
      <c r="M93" s="27"/>
      <c r="N93" s="44"/>
      <c r="O93" s="27"/>
      <c r="P93" s="44"/>
      <c r="Q93" s="27"/>
      <c r="R93" s="44"/>
      <c r="S93" s="27"/>
      <c r="T93" s="44"/>
      <c r="U93" s="27"/>
      <c r="V93" s="19"/>
      <c r="W93" s="42"/>
    </row>
    <row r="94" spans="1:23" ht="16.149999999999999" customHeight="1" x14ac:dyDescent="0.2">
      <c r="A94" s="27"/>
      <c r="B94" s="44"/>
      <c r="C94" s="27"/>
      <c r="D94" s="44"/>
      <c r="E94" s="27"/>
      <c r="F94" s="44"/>
      <c r="G94" s="27"/>
      <c r="H94" s="44"/>
      <c r="I94" s="27"/>
      <c r="J94" s="44"/>
      <c r="K94" s="27"/>
      <c r="L94" s="44"/>
      <c r="M94" s="27"/>
      <c r="N94" s="44"/>
      <c r="O94" s="27"/>
      <c r="P94" s="44"/>
      <c r="Q94" s="27"/>
      <c r="R94" s="44"/>
      <c r="S94" s="27"/>
      <c r="T94" s="44"/>
      <c r="U94" s="27"/>
      <c r="V94" s="19"/>
      <c r="W94" s="42"/>
    </row>
    <row r="95" spans="1:23" ht="16.149999999999999" customHeight="1" x14ac:dyDescent="0.2">
      <c r="A95" s="27"/>
      <c r="B95" s="44"/>
      <c r="C95" s="27"/>
      <c r="D95" s="44"/>
      <c r="E95" s="27"/>
      <c r="F95" s="44"/>
      <c r="G95" s="27"/>
      <c r="H95" s="44"/>
      <c r="I95" s="27"/>
      <c r="J95" s="44"/>
      <c r="K95" s="27"/>
      <c r="L95" s="44"/>
      <c r="M95" s="27"/>
      <c r="N95" s="44"/>
      <c r="O95" s="27"/>
      <c r="P95" s="44"/>
      <c r="Q95" s="27"/>
      <c r="R95" s="44"/>
      <c r="S95" s="27"/>
      <c r="T95" s="44"/>
      <c r="U95" s="27"/>
      <c r="V95" s="19"/>
      <c r="W95" s="42"/>
    </row>
    <row r="96" spans="1:23" ht="16.149999999999999" customHeight="1" x14ac:dyDescent="0.2">
      <c r="A96" s="27"/>
      <c r="B96" s="44"/>
      <c r="C96" s="27"/>
      <c r="D96" s="44"/>
      <c r="E96" s="27"/>
      <c r="F96" s="44"/>
      <c r="G96" s="27"/>
      <c r="H96" s="44"/>
      <c r="I96" s="27"/>
      <c r="J96" s="44"/>
      <c r="K96" s="27"/>
      <c r="L96" s="44"/>
      <c r="M96" s="27"/>
      <c r="N96" s="44"/>
      <c r="O96" s="27"/>
      <c r="P96" s="44"/>
      <c r="Q96" s="27"/>
      <c r="R96" s="44"/>
      <c r="S96" s="27"/>
      <c r="T96" s="44"/>
      <c r="U96" s="27"/>
      <c r="V96" s="19"/>
      <c r="W96" s="42"/>
    </row>
    <row r="97" spans="1:23" ht="16.149999999999999" customHeight="1" x14ac:dyDescent="0.2">
      <c r="A97" s="27"/>
      <c r="B97" s="44"/>
      <c r="C97" s="27"/>
      <c r="D97" s="44"/>
      <c r="E97" s="27"/>
      <c r="F97" s="44"/>
      <c r="G97" s="27"/>
      <c r="H97" s="44"/>
      <c r="I97" s="27"/>
      <c r="J97" s="44"/>
      <c r="K97" s="27"/>
      <c r="L97" s="44"/>
      <c r="M97" s="27"/>
      <c r="N97" s="44"/>
      <c r="O97" s="27"/>
      <c r="P97" s="44"/>
      <c r="Q97" s="27"/>
      <c r="R97" s="44"/>
      <c r="S97" s="27"/>
      <c r="T97" s="44"/>
      <c r="U97" s="27"/>
      <c r="V97" s="19"/>
      <c r="W97" s="42"/>
    </row>
    <row r="98" spans="1:23" ht="16.149999999999999" customHeight="1" x14ac:dyDescent="0.2">
      <c r="A98" s="27"/>
      <c r="B98" s="44"/>
      <c r="C98" s="27"/>
      <c r="D98" s="44"/>
      <c r="E98" s="27"/>
      <c r="F98" s="44"/>
      <c r="G98" s="27"/>
      <c r="H98" s="44"/>
      <c r="I98" s="27"/>
      <c r="J98" s="44"/>
      <c r="K98" s="27"/>
      <c r="L98" s="44"/>
      <c r="M98" s="27"/>
      <c r="N98" s="44"/>
      <c r="O98" s="27"/>
      <c r="P98" s="44"/>
      <c r="Q98" s="27"/>
      <c r="R98" s="44"/>
      <c r="S98" s="27"/>
      <c r="T98" s="44"/>
      <c r="U98" s="27"/>
      <c r="V98" s="19"/>
      <c r="W98" s="42"/>
    </row>
    <row r="99" spans="1:23" ht="16.149999999999999" customHeight="1" x14ac:dyDescent="0.2">
      <c r="A99" s="27"/>
      <c r="B99" s="44"/>
      <c r="C99" s="27"/>
      <c r="D99" s="44"/>
      <c r="E99" s="27"/>
      <c r="F99" s="44"/>
      <c r="G99" s="27"/>
      <c r="H99" s="44"/>
      <c r="I99" s="27"/>
      <c r="J99" s="44"/>
      <c r="K99" s="27"/>
      <c r="L99" s="44"/>
      <c r="M99" s="27"/>
      <c r="N99" s="44"/>
      <c r="O99" s="27"/>
      <c r="P99" s="44"/>
      <c r="Q99" s="27"/>
      <c r="R99" s="44"/>
      <c r="S99" s="27"/>
      <c r="T99" s="44"/>
      <c r="U99" s="27"/>
      <c r="V99" s="19"/>
      <c r="W99" s="42"/>
    </row>
    <row r="100" spans="1:23" ht="16.149999999999999" customHeight="1" x14ac:dyDescent="0.2">
      <c r="A100" s="27"/>
      <c r="B100" s="44"/>
      <c r="C100" s="27"/>
      <c r="D100" s="44"/>
      <c r="E100" s="27"/>
      <c r="F100" s="44"/>
      <c r="G100" s="27"/>
      <c r="H100" s="44"/>
      <c r="I100" s="27"/>
      <c r="J100" s="44"/>
      <c r="K100" s="27"/>
      <c r="L100" s="44"/>
      <c r="M100" s="27"/>
      <c r="N100" s="44"/>
      <c r="O100" s="27"/>
      <c r="P100" s="44"/>
      <c r="Q100" s="27"/>
      <c r="R100" s="44"/>
      <c r="S100" s="27"/>
      <c r="T100" s="44"/>
      <c r="U100" s="27"/>
      <c r="V100" s="19"/>
      <c r="W100" s="42"/>
    </row>
    <row r="101" spans="1:23" ht="16.149999999999999" customHeight="1" x14ac:dyDescent="0.2">
      <c r="A101" s="27"/>
      <c r="B101" s="44"/>
      <c r="C101" s="27"/>
      <c r="D101" s="44"/>
      <c r="E101" s="27"/>
      <c r="F101" s="44"/>
      <c r="G101" s="27"/>
      <c r="H101" s="44"/>
      <c r="I101" s="27"/>
      <c r="J101" s="44"/>
      <c r="K101" s="27"/>
      <c r="L101" s="44"/>
      <c r="M101" s="27"/>
      <c r="N101" s="44"/>
      <c r="O101" s="27"/>
      <c r="P101" s="44"/>
      <c r="Q101" s="27"/>
      <c r="R101" s="44"/>
      <c r="S101" s="27"/>
      <c r="T101" s="44"/>
      <c r="U101" s="27"/>
      <c r="V101" s="19"/>
      <c r="W101" s="42"/>
    </row>
    <row r="102" spans="1:23" ht="16.149999999999999" customHeight="1" x14ac:dyDescent="0.2">
      <c r="A102" s="27"/>
      <c r="B102" s="44"/>
      <c r="C102" s="27"/>
      <c r="D102" s="44"/>
      <c r="E102" s="27"/>
      <c r="F102" s="44"/>
      <c r="G102" s="27"/>
      <c r="H102" s="44"/>
      <c r="I102" s="27"/>
      <c r="J102" s="44"/>
      <c r="K102" s="27"/>
      <c r="L102" s="44"/>
      <c r="M102" s="27"/>
      <c r="N102" s="44"/>
      <c r="O102" s="27"/>
      <c r="P102" s="44"/>
      <c r="Q102" s="27"/>
      <c r="R102" s="44"/>
      <c r="S102" s="27"/>
      <c r="T102" s="44"/>
      <c r="U102" s="27"/>
      <c r="V102" s="19"/>
      <c r="W102" s="42"/>
    </row>
    <row r="103" spans="1:23" ht="16.149999999999999" customHeight="1" x14ac:dyDescent="0.2">
      <c r="A103" s="27"/>
      <c r="B103" s="44"/>
      <c r="C103" s="27"/>
      <c r="D103" s="44"/>
      <c r="E103" s="27"/>
      <c r="F103" s="44"/>
      <c r="G103" s="27"/>
      <c r="H103" s="44"/>
      <c r="I103" s="27"/>
      <c r="J103" s="44"/>
      <c r="K103" s="27"/>
      <c r="L103" s="44"/>
      <c r="M103" s="27"/>
      <c r="N103" s="44"/>
      <c r="O103" s="27"/>
      <c r="P103" s="44"/>
      <c r="Q103" s="27"/>
      <c r="R103" s="44"/>
      <c r="S103" s="27"/>
      <c r="T103" s="44"/>
      <c r="U103" s="27"/>
      <c r="V103" s="19"/>
      <c r="W103" s="42"/>
    </row>
    <row r="104" spans="1:23" ht="16.149999999999999" customHeight="1" x14ac:dyDescent="0.2">
      <c r="A104" s="27"/>
      <c r="B104" s="44"/>
      <c r="C104" s="27"/>
      <c r="D104" s="44"/>
      <c r="E104" s="27"/>
      <c r="F104" s="44"/>
      <c r="G104" s="27"/>
      <c r="H104" s="44"/>
      <c r="I104" s="27"/>
      <c r="J104" s="44"/>
      <c r="K104" s="27"/>
      <c r="L104" s="44"/>
      <c r="M104" s="27"/>
      <c r="N104" s="44"/>
      <c r="O104" s="27"/>
      <c r="P104" s="44"/>
      <c r="Q104" s="27"/>
      <c r="R104" s="44"/>
      <c r="S104" s="27"/>
      <c r="T104" s="44"/>
      <c r="U104" s="27"/>
      <c r="V104" s="19"/>
      <c r="W104" s="42"/>
    </row>
    <row r="105" spans="1:23" ht="16.149999999999999" customHeight="1" x14ac:dyDescent="0.2">
      <c r="A105" s="27"/>
      <c r="B105" s="44"/>
      <c r="C105" s="27"/>
      <c r="D105" s="44"/>
      <c r="E105" s="27"/>
      <c r="F105" s="44"/>
      <c r="G105" s="27"/>
      <c r="H105" s="44"/>
      <c r="I105" s="27"/>
      <c r="J105" s="44"/>
      <c r="K105" s="27"/>
      <c r="L105" s="44"/>
      <c r="M105" s="27"/>
      <c r="N105" s="44"/>
      <c r="O105" s="27"/>
      <c r="P105" s="44"/>
      <c r="Q105" s="27"/>
      <c r="R105" s="44"/>
      <c r="S105" s="27"/>
      <c r="T105" s="44"/>
      <c r="U105" s="27"/>
      <c r="V105" s="19"/>
      <c r="W105" s="42"/>
    </row>
    <row r="106" spans="1:23" ht="16.149999999999999" customHeight="1" x14ac:dyDescent="0.2">
      <c r="A106" s="27"/>
      <c r="B106" s="44"/>
      <c r="C106" s="27"/>
      <c r="D106" s="44"/>
      <c r="E106" s="27"/>
      <c r="F106" s="44"/>
      <c r="G106" s="27"/>
      <c r="H106" s="44"/>
      <c r="I106" s="27"/>
      <c r="J106" s="44"/>
      <c r="K106" s="27"/>
      <c r="L106" s="44"/>
      <c r="M106" s="27"/>
      <c r="N106" s="44"/>
      <c r="O106" s="27"/>
      <c r="P106" s="44"/>
      <c r="Q106" s="27"/>
      <c r="R106" s="44"/>
      <c r="S106" s="27"/>
      <c r="T106" s="44"/>
      <c r="U106" s="27"/>
      <c r="V106" s="19"/>
      <c r="W106" s="42"/>
    </row>
    <row r="107" spans="1:23" ht="16.149999999999999" customHeight="1" x14ac:dyDescent="0.2">
      <c r="A107" s="27"/>
      <c r="B107" s="44"/>
      <c r="C107" s="27"/>
      <c r="D107" s="44"/>
      <c r="E107" s="27"/>
      <c r="F107" s="44"/>
      <c r="G107" s="27"/>
      <c r="H107" s="44"/>
      <c r="I107" s="27"/>
      <c r="J107" s="44"/>
      <c r="K107" s="27"/>
      <c r="L107" s="44"/>
      <c r="M107" s="27"/>
      <c r="N107" s="44"/>
      <c r="O107" s="27"/>
      <c r="P107" s="44"/>
      <c r="Q107" s="27"/>
      <c r="R107" s="44"/>
      <c r="S107" s="27"/>
      <c r="T107" s="44"/>
      <c r="U107" s="27"/>
      <c r="V107" s="19"/>
      <c r="W107" s="42"/>
    </row>
    <row r="108" spans="1:23" ht="16.149999999999999" customHeight="1" x14ac:dyDescent="0.2">
      <c r="A108" s="27"/>
      <c r="B108" s="44"/>
      <c r="C108" s="27"/>
      <c r="D108" s="44"/>
      <c r="E108" s="27"/>
      <c r="F108" s="44"/>
      <c r="G108" s="27"/>
      <c r="H108" s="44"/>
      <c r="I108" s="27"/>
      <c r="J108" s="44"/>
      <c r="K108" s="27"/>
      <c r="L108" s="44"/>
      <c r="M108" s="27"/>
      <c r="N108" s="44"/>
      <c r="O108" s="27"/>
      <c r="P108" s="44"/>
      <c r="Q108" s="27"/>
      <c r="R108" s="44"/>
      <c r="S108" s="27"/>
      <c r="T108" s="44"/>
      <c r="U108" s="27"/>
      <c r="V108" s="19"/>
      <c r="W108" s="42"/>
    </row>
    <row r="109" spans="1:23" ht="16.149999999999999" customHeight="1" x14ac:dyDescent="0.2">
      <c r="A109" s="27"/>
      <c r="B109" s="44"/>
      <c r="C109" s="27"/>
      <c r="D109" s="44"/>
      <c r="E109" s="27"/>
      <c r="F109" s="44"/>
      <c r="G109" s="27"/>
      <c r="H109" s="44"/>
      <c r="I109" s="27"/>
      <c r="J109" s="44"/>
      <c r="K109" s="27"/>
      <c r="L109" s="44"/>
      <c r="M109" s="27"/>
      <c r="N109" s="44"/>
      <c r="O109" s="27"/>
      <c r="P109" s="44"/>
      <c r="Q109" s="27"/>
      <c r="R109" s="44"/>
      <c r="S109" s="27"/>
      <c r="T109" s="44"/>
      <c r="U109" s="27"/>
      <c r="V109" s="19"/>
      <c r="W109" s="42"/>
    </row>
    <row r="110" spans="1:23" ht="16.149999999999999" customHeight="1" x14ac:dyDescent="0.2">
      <c r="A110" s="27"/>
      <c r="B110" s="44"/>
      <c r="C110" s="27"/>
      <c r="D110" s="44"/>
      <c r="E110" s="27"/>
      <c r="F110" s="44"/>
      <c r="G110" s="27"/>
      <c r="H110" s="44"/>
      <c r="I110" s="27"/>
      <c r="J110" s="44"/>
      <c r="K110" s="27"/>
      <c r="L110" s="44"/>
      <c r="M110" s="27"/>
      <c r="N110" s="44"/>
      <c r="O110" s="27"/>
      <c r="P110" s="44"/>
      <c r="Q110" s="27"/>
      <c r="R110" s="44"/>
      <c r="S110" s="27"/>
      <c r="T110" s="44"/>
      <c r="U110" s="27"/>
      <c r="V110" s="19"/>
      <c r="W110" s="42"/>
    </row>
    <row r="111" spans="1:23" ht="16.149999999999999" customHeight="1" x14ac:dyDescent="0.2">
      <c r="A111" s="27"/>
      <c r="B111" s="44"/>
      <c r="C111" s="27"/>
      <c r="D111" s="44"/>
      <c r="E111" s="27"/>
      <c r="F111" s="44"/>
      <c r="G111" s="27"/>
      <c r="H111" s="44"/>
      <c r="I111" s="27"/>
      <c r="J111" s="44"/>
      <c r="K111" s="27"/>
      <c r="L111" s="44"/>
      <c r="M111" s="27"/>
      <c r="N111" s="44"/>
      <c r="O111" s="27"/>
      <c r="P111" s="44"/>
      <c r="Q111" s="27"/>
      <c r="R111" s="44"/>
      <c r="S111" s="27"/>
      <c r="T111" s="44"/>
      <c r="U111" s="27"/>
      <c r="V111" s="19"/>
      <c r="W111" s="42"/>
    </row>
    <row r="112" spans="1:23" ht="16.149999999999999" customHeight="1" x14ac:dyDescent="0.2">
      <c r="A112" s="27"/>
      <c r="B112" s="44"/>
      <c r="C112" s="27"/>
      <c r="D112" s="44"/>
      <c r="E112" s="27"/>
      <c r="F112" s="44"/>
      <c r="G112" s="27"/>
      <c r="H112" s="44"/>
      <c r="I112" s="27"/>
      <c r="J112" s="44"/>
      <c r="K112" s="27"/>
      <c r="L112" s="44"/>
      <c r="M112" s="27"/>
      <c r="N112" s="44"/>
      <c r="O112" s="27"/>
      <c r="P112" s="44"/>
      <c r="Q112" s="27"/>
      <c r="R112" s="44"/>
      <c r="S112" s="27"/>
      <c r="T112" s="44"/>
      <c r="U112" s="27"/>
      <c r="V112" s="19"/>
      <c r="W112" s="42"/>
    </row>
    <row r="113" spans="1:23" ht="16.149999999999999" customHeight="1" x14ac:dyDescent="0.2">
      <c r="A113" s="27"/>
      <c r="B113" s="44"/>
      <c r="C113" s="27"/>
      <c r="D113" s="44"/>
      <c r="E113" s="27"/>
      <c r="F113" s="44"/>
      <c r="G113" s="27"/>
      <c r="H113" s="44"/>
      <c r="I113" s="27"/>
      <c r="J113" s="44"/>
      <c r="K113" s="27"/>
      <c r="L113" s="44"/>
      <c r="M113" s="27"/>
      <c r="N113" s="44"/>
      <c r="O113" s="27"/>
      <c r="P113" s="44"/>
      <c r="Q113" s="27"/>
      <c r="R113" s="44"/>
      <c r="S113" s="27"/>
      <c r="T113" s="44"/>
      <c r="U113" s="27"/>
      <c r="V113" s="19"/>
      <c r="W113" s="42"/>
    </row>
    <row r="114" spans="1:23" ht="16.149999999999999" customHeight="1" x14ac:dyDescent="0.2">
      <c r="A114" s="27"/>
      <c r="B114" s="44"/>
      <c r="C114" s="27"/>
      <c r="D114" s="44"/>
      <c r="E114" s="27"/>
      <c r="F114" s="44"/>
      <c r="G114" s="27"/>
      <c r="H114" s="44"/>
      <c r="I114" s="27"/>
      <c r="J114" s="44"/>
      <c r="K114" s="27"/>
      <c r="L114" s="44"/>
      <c r="M114" s="27"/>
      <c r="N114" s="44"/>
      <c r="O114" s="27"/>
      <c r="P114" s="44"/>
      <c r="Q114" s="27"/>
      <c r="R114" s="44"/>
      <c r="S114" s="27"/>
      <c r="T114" s="44"/>
      <c r="U114" s="27"/>
      <c r="V114" s="19"/>
      <c r="W114" s="42"/>
    </row>
    <row r="115" spans="1:23" ht="16.149999999999999" customHeight="1" x14ac:dyDescent="0.2">
      <c r="A115" s="27"/>
      <c r="B115" s="44"/>
      <c r="C115" s="27"/>
      <c r="D115" s="44"/>
      <c r="E115" s="27"/>
      <c r="F115" s="44"/>
      <c r="G115" s="27"/>
      <c r="H115" s="44"/>
      <c r="I115" s="27"/>
      <c r="J115" s="44"/>
      <c r="K115" s="27"/>
      <c r="L115" s="44"/>
      <c r="M115" s="27"/>
      <c r="N115" s="44"/>
      <c r="O115" s="27"/>
      <c r="P115" s="44"/>
      <c r="Q115" s="27"/>
      <c r="R115" s="44"/>
      <c r="S115" s="27"/>
      <c r="T115" s="44"/>
      <c r="U115" s="27"/>
      <c r="V115" s="19"/>
      <c r="W115" s="42"/>
    </row>
    <row r="116" spans="1:23" ht="16.149999999999999" customHeight="1" x14ac:dyDescent="0.2">
      <c r="A116" s="27"/>
      <c r="B116" s="44"/>
      <c r="C116" s="27"/>
      <c r="D116" s="44"/>
      <c r="E116" s="27"/>
      <c r="F116" s="44"/>
      <c r="G116" s="27"/>
      <c r="H116" s="44"/>
      <c r="I116" s="27"/>
      <c r="J116" s="44"/>
      <c r="K116" s="27"/>
      <c r="L116" s="44"/>
      <c r="M116" s="27"/>
      <c r="N116" s="44"/>
      <c r="O116" s="27"/>
      <c r="P116" s="44"/>
      <c r="Q116" s="27"/>
      <c r="R116" s="44"/>
      <c r="S116" s="27"/>
      <c r="T116" s="44"/>
      <c r="U116" s="27"/>
      <c r="V116" s="19"/>
      <c r="W116" s="42"/>
    </row>
    <row r="117" spans="1:23" ht="16.149999999999999" customHeight="1" x14ac:dyDescent="0.2">
      <c r="A117" s="27"/>
      <c r="B117" s="44"/>
      <c r="C117" s="27"/>
      <c r="D117" s="44"/>
      <c r="E117" s="27"/>
      <c r="F117" s="44"/>
      <c r="G117" s="27"/>
      <c r="H117" s="44"/>
      <c r="I117" s="27"/>
      <c r="J117" s="44"/>
      <c r="K117" s="27"/>
      <c r="L117" s="44"/>
      <c r="M117" s="27"/>
      <c r="N117" s="44"/>
      <c r="O117" s="27"/>
      <c r="P117" s="44"/>
      <c r="Q117" s="27"/>
      <c r="R117" s="44"/>
      <c r="S117" s="27"/>
      <c r="T117" s="44"/>
      <c r="U117" s="27"/>
      <c r="V117" s="19"/>
      <c r="W117" s="42"/>
    </row>
    <row r="118" spans="1:23" ht="16.149999999999999" customHeight="1" x14ac:dyDescent="0.2">
      <c r="A118" s="27"/>
      <c r="B118" s="44"/>
      <c r="C118" s="27"/>
      <c r="D118" s="44"/>
      <c r="E118" s="27"/>
      <c r="F118" s="44"/>
      <c r="G118" s="27"/>
      <c r="H118" s="44"/>
      <c r="I118" s="27"/>
      <c r="J118" s="44"/>
      <c r="K118" s="27"/>
      <c r="L118" s="44"/>
      <c r="M118" s="27"/>
      <c r="N118" s="44"/>
      <c r="O118" s="27"/>
      <c r="P118" s="44"/>
      <c r="Q118" s="27"/>
      <c r="R118" s="44"/>
      <c r="S118" s="27"/>
      <c r="T118" s="44"/>
      <c r="U118" s="27"/>
      <c r="V118" s="19"/>
      <c r="W118" s="42"/>
    </row>
    <row r="119" spans="1:23" ht="16.149999999999999" customHeight="1" x14ac:dyDescent="0.2">
      <c r="A119" s="27"/>
      <c r="B119" s="44"/>
      <c r="C119" s="27"/>
      <c r="D119" s="44"/>
      <c r="E119" s="27"/>
      <c r="F119" s="44"/>
      <c r="G119" s="27"/>
      <c r="H119" s="44"/>
      <c r="I119" s="27"/>
      <c r="J119" s="44"/>
      <c r="K119" s="27"/>
      <c r="L119" s="44"/>
      <c r="M119" s="27"/>
      <c r="N119" s="44"/>
      <c r="O119" s="27"/>
      <c r="P119" s="44"/>
      <c r="Q119" s="27"/>
      <c r="R119" s="44"/>
      <c r="S119" s="27"/>
      <c r="T119" s="44"/>
      <c r="U119" s="27"/>
      <c r="V119" s="19"/>
      <c r="W119" s="42"/>
    </row>
    <row r="120" spans="1:23" ht="16.149999999999999" customHeight="1" x14ac:dyDescent="0.2">
      <c r="A120" s="27"/>
      <c r="B120" s="44"/>
      <c r="C120" s="27"/>
      <c r="D120" s="44"/>
      <c r="E120" s="27"/>
      <c r="F120" s="44"/>
      <c r="G120" s="27"/>
      <c r="H120" s="44"/>
      <c r="I120" s="27"/>
      <c r="J120" s="44"/>
      <c r="K120" s="27"/>
      <c r="L120" s="44"/>
      <c r="M120" s="27"/>
      <c r="N120" s="44"/>
      <c r="O120" s="27"/>
      <c r="P120" s="44"/>
      <c r="Q120" s="27"/>
      <c r="R120" s="44"/>
      <c r="S120" s="27"/>
      <c r="T120" s="44"/>
      <c r="U120" s="27"/>
      <c r="V120" s="19"/>
      <c r="W120" s="42"/>
    </row>
    <row r="121" spans="1:23" ht="16.149999999999999" customHeight="1" x14ac:dyDescent="0.2">
      <c r="A121" s="27"/>
      <c r="B121" s="44"/>
      <c r="C121" s="27"/>
      <c r="D121" s="44"/>
      <c r="E121" s="27"/>
      <c r="F121" s="44"/>
      <c r="G121" s="27"/>
      <c r="H121" s="44"/>
      <c r="I121" s="27"/>
      <c r="J121" s="44"/>
      <c r="K121" s="27"/>
      <c r="L121" s="44"/>
      <c r="M121" s="27"/>
      <c r="N121" s="44"/>
      <c r="O121" s="27"/>
      <c r="P121" s="44"/>
      <c r="Q121" s="27"/>
      <c r="R121" s="44"/>
      <c r="S121" s="27"/>
      <c r="T121" s="44"/>
      <c r="U121" s="27"/>
      <c r="V121" s="19"/>
      <c r="W121" s="42"/>
    </row>
    <row r="122" spans="1:23" ht="16.149999999999999" customHeight="1" x14ac:dyDescent="0.2">
      <c r="A122" s="27"/>
      <c r="B122" s="44"/>
      <c r="C122" s="27"/>
      <c r="D122" s="44"/>
      <c r="E122" s="27"/>
      <c r="F122" s="44"/>
      <c r="G122" s="27"/>
      <c r="H122" s="44"/>
      <c r="I122" s="27"/>
      <c r="J122" s="44"/>
      <c r="K122" s="27"/>
      <c r="L122" s="44"/>
      <c r="M122" s="27"/>
      <c r="N122" s="44"/>
      <c r="O122" s="27"/>
      <c r="P122" s="44"/>
      <c r="Q122" s="27"/>
      <c r="R122" s="44"/>
      <c r="S122" s="27"/>
      <c r="T122" s="44"/>
      <c r="U122" s="27"/>
      <c r="V122" s="19"/>
      <c r="W122" s="42"/>
    </row>
    <row r="123" spans="1:23" ht="16.149999999999999" customHeight="1" x14ac:dyDescent="0.2">
      <c r="A123" s="27"/>
      <c r="B123" s="44"/>
      <c r="C123" s="27"/>
      <c r="D123" s="44"/>
      <c r="E123" s="27"/>
      <c r="F123" s="44"/>
      <c r="G123" s="27"/>
      <c r="H123" s="44"/>
      <c r="I123" s="27"/>
      <c r="J123" s="44"/>
      <c r="K123" s="27"/>
      <c r="L123" s="44"/>
      <c r="M123" s="27"/>
      <c r="N123" s="44"/>
      <c r="O123" s="27"/>
      <c r="P123" s="44"/>
      <c r="Q123" s="27"/>
      <c r="R123" s="44"/>
      <c r="S123" s="27"/>
      <c r="T123" s="44"/>
      <c r="U123" s="27"/>
      <c r="V123" s="19"/>
      <c r="W123" s="42"/>
    </row>
    <row r="124" spans="1:23" ht="16.149999999999999" customHeight="1" x14ac:dyDescent="0.2">
      <c r="A124" s="27"/>
      <c r="B124" s="44"/>
      <c r="C124" s="27"/>
      <c r="D124" s="44"/>
      <c r="E124" s="27"/>
      <c r="F124" s="44"/>
      <c r="G124" s="27"/>
      <c r="H124" s="44"/>
      <c r="I124" s="27"/>
      <c r="J124" s="44"/>
      <c r="K124" s="27"/>
      <c r="L124" s="44"/>
      <c r="M124" s="27"/>
      <c r="N124" s="44"/>
      <c r="O124" s="27"/>
      <c r="P124" s="44"/>
      <c r="Q124" s="27"/>
      <c r="R124" s="44"/>
      <c r="S124" s="27"/>
      <c r="T124" s="44"/>
      <c r="U124" s="27"/>
      <c r="V124" s="19"/>
      <c r="W124" s="42"/>
    </row>
    <row r="125" spans="1:23" ht="16.149999999999999" customHeight="1" x14ac:dyDescent="0.2">
      <c r="A125" s="27"/>
      <c r="B125" s="44"/>
      <c r="C125" s="27"/>
      <c r="D125" s="44"/>
      <c r="E125" s="27"/>
      <c r="F125" s="44"/>
      <c r="G125" s="27"/>
      <c r="H125" s="44"/>
      <c r="I125" s="27"/>
      <c r="J125" s="44"/>
      <c r="K125" s="27"/>
      <c r="L125" s="44"/>
      <c r="M125" s="27"/>
      <c r="N125" s="44"/>
      <c r="O125" s="27"/>
      <c r="P125" s="44"/>
      <c r="Q125" s="27"/>
      <c r="R125" s="44"/>
      <c r="S125" s="27"/>
      <c r="T125" s="44"/>
      <c r="U125" s="27"/>
      <c r="V125" s="19"/>
      <c r="W125" s="42"/>
    </row>
    <row r="126" spans="1:23" ht="16.149999999999999" customHeight="1" x14ac:dyDescent="0.2">
      <c r="A126" s="27"/>
      <c r="B126" s="44"/>
      <c r="C126" s="27"/>
      <c r="D126" s="44"/>
      <c r="E126" s="27"/>
      <c r="F126" s="44"/>
      <c r="G126" s="27"/>
      <c r="H126" s="44"/>
      <c r="I126" s="27"/>
      <c r="J126" s="44"/>
      <c r="K126" s="27"/>
      <c r="L126" s="44"/>
      <c r="M126" s="27"/>
      <c r="N126" s="44"/>
      <c r="O126" s="27"/>
      <c r="P126" s="44"/>
      <c r="Q126" s="27"/>
      <c r="R126" s="44"/>
      <c r="S126" s="27"/>
      <c r="T126" s="44"/>
      <c r="U126" s="27"/>
      <c r="V126" s="19"/>
      <c r="W126" s="42"/>
    </row>
    <row r="127" spans="1:23" ht="16.149999999999999" customHeight="1" x14ac:dyDescent="0.2">
      <c r="A127" s="27"/>
      <c r="B127" s="44"/>
      <c r="C127" s="27"/>
      <c r="D127" s="44"/>
      <c r="E127" s="27"/>
      <c r="F127" s="44"/>
      <c r="G127" s="27"/>
      <c r="H127" s="44"/>
      <c r="I127" s="27"/>
      <c r="J127" s="44"/>
      <c r="K127" s="27"/>
      <c r="L127" s="44"/>
      <c r="M127" s="27"/>
      <c r="N127" s="44"/>
      <c r="O127" s="27"/>
      <c r="P127" s="44"/>
      <c r="Q127" s="27"/>
      <c r="R127" s="44"/>
      <c r="S127" s="27"/>
      <c r="T127" s="44"/>
      <c r="U127" s="27"/>
      <c r="V127" s="19"/>
      <c r="W127" s="42"/>
    </row>
    <row r="128" spans="1:23" ht="16.149999999999999" customHeight="1" x14ac:dyDescent="0.2">
      <c r="A128" s="27"/>
      <c r="B128" s="44"/>
      <c r="C128" s="27"/>
      <c r="D128" s="44"/>
      <c r="E128" s="27"/>
      <c r="F128" s="44"/>
      <c r="G128" s="27"/>
      <c r="H128" s="44"/>
      <c r="I128" s="27"/>
      <c r="J128" s="44"/>
      <c r="K128" s="27"/>
      <c r="L128" s="44"/>
      <c r="M128" s="27"/>
      <c r="N128" s="44"/>
      <c r="O128" s="27"/>
      <c r="P128" s="44"/>
      <c r="Q128" s="27"/>
      <c r="R128" s="44"/>
      <c r="S128" s="27"/>
      <c r="T128" s="44"/>
      <c r="U128" s="27"/>
      <c r="V128" s="19"/>
      <c r="W128" s="42"/>
    </row>
    <row r="129" spans="1:23" ht="16.149999999999999" customHeight="1" x14ac:dyDescent="0.2">
      <c r="A129" s="27"/>
      <c r="B129" s="44"/>
      <c r="C129" s="27"/>
      <c r="D129" s="44"/>
      <c r="E129" s="27"/>
      <c r="F129" s="44"/>
      <c r="G129" s="27"/>
      <c r="H129" s="44"/>
      <c r="I129" s="27"/>
      <c r="J129" s="44"/>
      <c r="K129" s="27"/>
      <c r="L129" s="44"/>
      <c r="M129" s="27"/>
      <c r="N129" s="44"/>
      <c r="O129" s="27"/>
      <c r="P129" s="44"/>
      <c r="Q129" s="27"/>
      <c r="R129" s="44"/>
      <c r="S129" s="27"/>
      <c r="T129" s="44"/>
      <c r="U129" s="27"/>
      <c r="V129" s="19"/>
      <c r="W129" s="42"/>
    </row>
    <row r="130" spans="1:23" ht="16.149999999999999" customHeight="1" x14ac:dyDescent="0.2">
      <c r="A130" s="27"/>
      <c r="B130" s="44"/>
      <c r="C130" s="27"/>
      <c r="D130" s="44"/>
      <c r="E130" s="27"/>
      <c r="F130" s="44"/>
      <c r="G130" s="27"/>
      <c r="H130" s="44"/>
      <c r="I130" s="27"/>
      <c r="J130" s="44"/>
      <c r="K130" s="27"/>
      <c r="L130" s="44"/>
      <c r="M130" s="27"/>
      <c r="N130" s="44"/>
      <c r="O130" s="27"/>
      <c r="P130" s="44"/>
      <c r="Q130" s="27"/>
      <c r="R130" s="44"/>
      <c r="S130" s="27"/>
      <c r="T130" s="44"/>
      <c r="U130" s="27"/>
      <c r="V130" s="19"/>
      <c r="W130" s="42"/>
    </row>
    <row r="131" spans="1:23" ht="16.149999999999999" customHeight="1" x14ac:dyDescent="0.2">
      <c r="A131" s="27"/>
      <c r="B131" s="44"/>
      <c r="C131" s="27"/>
      <c r="D131" s="44"/>
      <c r="E131" s="27"/>
      <c r="F131" s="44"/>
      <c r="G131" s="27"/>
      <c r="H131" s="44"/>
      <c r="I131" s="27"/>
      <c r="J131" s="44"/>
      <c r="K131" s="27"/>
      <c r="L131" s="44"/>
      <c r="M131" s="27"/>
      <c r="N131" s="44"/>
      <c r="O131" s="27"/>
      <c r="P131" s="44"/>
      <c r="Q131" s="27"/>
      <c r="R131" s="44"/>
      <c r="S131" s="27"/>
      <c r="T131" s="44"/>
      <c r="U131" s="27"/>
      <c r="V131" s="19"/>
      <c r="W131" s="42"/>
    </row>
    <row r="132" spans="1:23" ht="16.149999999999999" customHeight="1" x14ac:dyDescent="0.2">
      <c r="A132" s="27"/>
      <c r="B132" s="44"/>
      <c r="C132" s="27"/>
      <c r="D132" s="44"/>
      <c r="E132" s="27"/>
      <c r="F132" s="44"/>
      <c r="G132" s="27"/>
      <c r="H132" s="44"/>
      <c r="I132" s="27"/>
      <c r="J132" s="44"/>
      <c r="K132" s="27"/>
      <c r="L132" s="44"/>
      <c r="M132" s="27"/>
      <c r="N132" s="44"/>
      <c r="O132" s="27"/>
      <c r="P132" s="44"/>
      <c r="Q132" s="27"/>
      <c r="R132" s="44"/>
      <c r="S132" s="27"/>
      <c r="T132" s="44"/>
      <c r="U132" s="27"/>
      <c r="V132" s="19"/>
      <c r="W132" s="42"/>
    </row>
    <row r="133" spans="1:23" ht="16.149999999999999" customHeight="1" x14ac:dyDescent="0.2">
      <c r="A133" s="27"/>
      <c r="B133" s="44"/>
      <c r="C133" s="27"/>
      <c r="D133" s="44"/>
      <c r="E133" s="27"/>
      <c r="F133" s="44"/>
      <c r="G133" s="27"/>
      <c r="H133" s="44"/>
      <c r="I133" s="27"/>
      <c r="J133" s="44"/>
      <c r="K133" s="27"/>
      <c r="L133" s="44"/>
      <c r="M133" s="27"/>
      <c r="N133" s="44"/>
      <c r="O133" s="27"/>
      <c r="P133" s="44"/>
      <c r="Q133" s="27"/>
      <c r="R133" s="44"/>
      <c r="S133" s="27"/>
      <c r="T133" s="44"/>
      <c r="U133" s="27"/>
      <c r="V133" s="19"/>
      <c r="W133" s="42"/>
    </row>
    <row r="134" spans="1:23" ht="16.149999999999999" customHeight="1" x14ac:dyDescent="0.2">
      <c r="A134" s="27"/>
      <c r="B134" s="44"/>
      <c r="C134" s="27"/>
      <c r="D134" s="44"/>
      <c r="E134" s="27"/>
      <c r="F134" s="44"/>
      <c r="G134" s="27"/>
      <c r="H134" s="44"/>
      <c r="I134" s="27"/>
      <c r="J134" s="44"/>
      <c r="K134" s="27"/>
      <c r="L134" s="44"/>
      <c r="M134" s="27"/>
      <c r="N134" s="44"/>
      <c r="O134" s="27"/>
      <c r="P134" s="44"/>
      <c r="Q134" s="27"/>
      <c r="R134" s="44"/>
      <c r="S134" s="27"/>
      <c r="T134" s="44"/>
      <c r="U134" s="27"/>
      <c r="V134" s="19"/>
      <c r="W134" s="42"/>
    </row>
    <row r="135" spans="1:23" ht="16.149999999999999" customHeight="1" x14ac:dyDescent="0.2">
      <c r="A135" s="27"/>
      <c r="B135" s="44"/>
      <c r="C135" s="27"/>
      <c r="D135" s="44"/>
      <c r="E135" s="27"/>
      <c r="F135" s="44"/>
      <c r="G135" s="27"/>
      <c r="H135" s="44"/>
      <c r="I135" s="27"/>
      <c r="J135" s="44"/>
      <c r="K135" s="27"/>
      <c r="L135" s="44"/>
      <c r="M135" s="27"/>
      <c r="N135" s="44"/>
      <c r="O135" s="27"/>
      <c r="P135" s="44"/>
      <c r="Q135" s="27"/>
      <c r="R135" s="44"/>
      <c r="S135" s="27"/>
      <c r="T135" s="44"/>
      <c r="U135" s="27"/>
      <c r="V135" s="19"/>
      <c r="W135" s="42"/>
    </row>
    <row r="136" spans="1:23" ht="16.149999999999999" customHeight="1" x14ac:dyDescent="0.2">
      <c r="A136" s="27"/>
      <c r="B136" s="44"/>
      <c r="C136" s="27"/>
      <c r="D136" s="44"/>
      <c r="E136" s="27"/>
      <c r="F136" s="44"/>
      <c r="G136" s="27"/>
      <c r="H136" s="44"/>
      <c r="I136" s="27"/>
      <c r="J136" s="44"/>
      <c r="K136" s="27"/>
      <c r="L136" s="44"/>
      <c r="M136" s="27"/>
      <c r="N136" s="44"/>
      <c r="O136" s="27"/>
      <c r="P136" s="44"/>
      <c r="Q136" s="27"/>
      <c r="R136" s="44"/>
      <c r="S136" s="27"/>
      <c r="T136" s="44"/>
      <c r="U136" s="27"/>
      <c r="V136" s="19"/>
      <c r="W136" s="42"/>
    </row>
    <row r="137" spans="1:23" ht="16.149999999999999" customHeight="1" x14ac:dyDescent="0.2">
      <c r="A137" s="27"/>
      <c r="B137" s="44"/>
      <c r="C137" s="27"/>
      <c r="D137" s="44"/>
      <c r="E137" s="27"/>
      <c r="F137" s="44"/>
      <c r="G137" s="27"/>
      <c r="H137" s="44"/>
      <c r="I137" s="27"/>
      <c r="J137" s="44"/>
      <c r="K137" s="27"/>
      <c r="L137" s="44"/>
      <c r="M137" s="27"/>
      <c r="N137" s="44"/>
      <c r="O137" s="27"/>
      <c r="P137" s="44"/>
      <c r="Q137" s="27"/>
      <c r="R137" s="44"/>
      <c r="S137" s="27"/>
      <c r="T137" s="44"/>
      <c r="U137" s="27"/>
      <c r="V137" s="19"/>
      <c r="W137" s="42"/>
    </row>
    <row r="138" spans="1:23" ht="16.149999999999999" customHeight="1" x14ac:dyDescent="0.2">
      <c r="A138" s="27"/>
      <c r="B138" s="44"/>
      <c r="C138" s="27"/>
      <c r="D138" s="44"/>
      <c r="E138" s="27"/>
      <c r="F138" s="44"/>
      <c r="G138" s="27"/>
      <c r="H138" s="44"/>
      <c r="I138" s="27"/>
      <c r="J138" s="44"/>
      <c r="K138" s="27"/>
      <c r="L138" s="44"/>
      <c r="M138" s="27"/>
      <c r="N138" s="44"/>
      <c r="O138" s="27"/>
      <c r="P138" s="44"/>
      <c r="Q138" s="27"/>
      <c r="R138" s="44"/>
      <c r="S138" s="27"/>
      <c r="T138" s="44"/>
      <c r="U138" s="27"/>
      <c r="V138" s="19"/>
      <c r="W138" s="42"/>
    </row>
    <row r="139" spans="1:23" ht="16.149999999999999" customHeight="1" x14ac:dyDescent="0.2">
      <c r="A139" s="27"/>
      <c r="B139" s="44"/>
      <c r="C139" s="27"/>
      <c r="D139" s="44"/>
      <c r="E139" s="27"/>
      <c r="F139" s="44"/>
      <c r="G139" s="27"/>
      <c r="H139" s="44"/>
      <c r="I139" s="27"/>
      <c r="J139" s="44"/>
      <c r="K139" s="27"/>
      <c r="L139" s="44"/>
      <c r="M139" s="27"/>
      <c r="N139" s="44"/>
      <c r="O139" s="27"/>
      <c r="P139" s="44"/>
      <c r="Q139" s="27"/>
      <c r="R139" s="44"/>
      <c r="S139" s="27"/>
      <c r="T139" s="44"/>
      <c r="U139" s="27"/>
      <c r="V139" s="19"/>
      <c r="W139" s="42"/>
    </row>
    <row r="140" spans="1:23" ht="16.149999999999999" customHeight="1" x14ac:dyDescent="0.2">
      <c r="A140" s="27"/>
      <c r="B140" s="44"/>
      <c r="C140" s="27"/>
      <c r="D140" s="44"/>
      <c r="E140" s="27"/>
      <c r="F140" s="44"/>
      <c r="G140" s="27"/>
      <c r="H140" s="44"/>
      <c r="I140" s="27"/>
      <c r="J140" s="44"/>
      <c r="K140" s="27"/>
      <c r="L140" s="44"/>
      <c r="M140" s="27"/>
      <c r="N140" s="44"/>
      <c r="O140" s="27"/>
      <c r="P140" s="44"/>
      <c r="Q140" s="27"/>
      <c r="R140" s="44"/>
      <c r="S140" s="27"/>
      <c r="T140" s="44"/>
      <c r="U140" s="27"/>
      <c r="V140" s="19"/>
      <c r="W140" s="42"/>
    </row>
    <row r="141" spans="1:23" ht="16.149999999999999" customHeight="1" x14ac:dyDescent="0.2">
      <c r="A141" s="27"/>
      <c r="B141" s="44"/>
      <c r="C141" s="27"/>
      <c r="D141" s="44"/>
      <c r="E141" s="27"/>
      <c r="F141" s="44"/>
      <c r="G141" s="27"/>
      <c r="H141" s="44"/>
      <c r="I141" s="27"/>
      <c r="J141" s="44"/>
      <c r="K141" s="27"/>
      <c r="L141" s="44"/>
      <c r="M141" s="27"/>
      <c r="N141" s="44"/>
      <c r="O141" s="27"/>
      <c r="P141" s="44"/>
      <c r="Q141" s="27"/>
      <c r="R141" s="44"/>
      <c r="S141" s="27"/>
      <c r="T141" s="44"/>
      <c r="U141" s="27"/>
      <c r="V141" s="19"/>
      <c r="W141" s="42"/>
    </row>
    <row r="142" spans="1:23" ht="16.149999999999999" customHeight="1" x14ac:dyDescent="0.2">
      <c r="A142" s="27"/>
      <c r="B142" s="44"/>
      <c r="C142" s="27"/>
      <c r="D142" s="44"/>
      <c r="E142" s="27"/>
      <c r="F142" s="44"/>
      <c r="G142" s="27"/>
      <c r="H142" s="44"/>
      <c r="I142" s="27"/>
      <c r="J142" s="44"/>
      <c r="K142" s="27"/>
      <c r="L142" s="44"/>
      <c r="M142" s="27"/>
      <c r="N142" s="44"/>
      <c r="O142" s="27"/>
      <c r="P142" s="44"/>
      <c r="Q142" s="27"/>
      <c r="R142" s="44"/>
      <c r="S142" s="27"/>
      <c r="T142" s="44"/>
      <c r="U142" s="27"/>
      <c r="V142" s="19"/>
      <c r="W142" s="42"/>
    </row>
    <row r="143" spans="1:23" ht="16.149999999999999" customHeight="1" x14ac:dyDescent="0.2">
      <c r="A143" s="27"/>
      <c r="B143" s="44"/>
      <c r="C143" s="27"/>
      <c r="D143" s="44"/>
      <c r="E143" s="27"/>
      <c r="F143" s="44"/>
      <c r="G143" s="27"/>
      <c r="H143" s="44"/>
      <c r="I143" s="27"/>
      <c r="J143" s="44"/>
      <c r="K143" s="27"/>
      <c r="L143" s="44"/>
      <c r="M143" s="27"/>
      <c r="N143" s="44"/>
      <c r="O143" s="27"/>
      <c r="P143" s="44"/>
      <c r="Q143" s="27"/>
      <c r="R143" s="44"/>
      <c r="S143" s="27"/>
      <c r="T143" s="44"/>
      <c r="U143" s="27"/>
      <c r="V143" s="19"/>
      <c r="W143" s="42"/>
    </row>
    <row r="144" spans="1:23" ht="16.149999999999999" customHeight="1" x14ac:dyDescent="0.2">
      <c r="A144" s="27"/>
      <c r="B144" s="44"/>
      <c r="C144" s="27"/>
      <c r="D144" s="44"/>
      <c r="E144" s="27"/>
      <c r="F144" s="44"/>
      <c r="G144" s="27"/>
      <c r="H144" s="44"/>
      <c r="I144" s="27"/>
      <c r="J144" s="44"/>
      <c r="K144" s="27"/>
      <c r="L144" s="44"/>
      <c r="M144" s="27"/>
      <c r="N144" s="44"/>
      <c r="O144" s="27"/>
      <c r="P144" s="44"/>
      <c r="Q144" s="27"/>
      <c r="R144" s="44"/>
      <c r="S144" s="27"/>
      <c r="T144" s="44"/>
      <c r="U144" s="27"/>
      <c r="V144" s="19"/>
      <c r="W144" s="42"/>
    </row>
    <row r="145" spans="1:23" ht="16.149999999999999" customHeight="1" x14ac:dyDescent="0.2">
      <c r="A145" s="27"/>
      <c r="B145" s="44"/>
      <c r="C145" s="27"/>
      <c r="D145" s="44"/>
      <c r="E145" s="27"/>
      <c r="F145" s="44"/>
      <c r="G145" s="27"/>
      <c r="H145" s="44"/>
      <c r="I145" s="27"/>
      <c r="J145" s="44"/>
      <c r="K145" s="27"/>
      <c r="L145" s="44"/>
      <c r="M145" s="27"/>
      <c r="N145" s="44"/>
      <c r="O145" s="27"/>
      <c r="P145" s="44"/>
      <c r="Q145" s="27"/>
      <c r="R145" s="44"/>
      <c r="S145" s="27"/>
      <c r="T145" s="44"/>
      <c r="U145" s="27"/>
      <c r="V145" s="19"/>
      <c r="W145" s="42"/>
    </row>
    <row r="146" spans="1:23" ht="16.149999999999999" customHeight="1" x14ac:dyDescent="0.2">
      <c r="A146" s="27"/>
      <c r="B146" s="44"/>
      <c r="C146" s="27"/>
      <c r="D146" s="44"/>
      <c r="E146" s="27"/>
      <c r="F146" s="44"/>
      <c r="G146" s="27"/>
      <c r="H146" s="44"/>
      <c r="I146" s="27"/>
      <c r="J146" s="44"/>
      <c r="K146" s="27"/>
      <c r="L146" s="44"/>
      <c r="M146" s="27"/>
      <c r="N146" s="44"/>
      <c r="O146" s="27"/>
      <c r="P146" s="44"/>
      <c r="Q146" s="27"/>
      <c r="R146" s="44"/>
      <c r="S146" s="27"/>
      <c r="T146" s="44"/>
      <c r="U146" s="27"/>
      <c r="V146" s="19"/>
      <c r="W146" s="42"/>
    </row>
    <row r="147" spans="1:23" ht="16.149999999999999" customHeight="1" x14ac:dyDescent="0.2">
      <c r="A147" s="27"/>
      <c r="B147" s="44"/>
      <c r="C147" s="27"/>
      <c r="D147" s="44"/>
      <c r="E147" s="27"/>
      <c r="F147" s="44"/>
      <c r="G147" s="27"/>
      <c r="H147" s="44"/>
      <c r="I147" s="27"/>
      <c r="J147" s="44"/>
      <c r="K147" s="27"/>
      <c r="L147" s="44"/>
      <c r="M147" s="27"/>
      <c r="N147" s="44"/>
      <c r="O147" s="27"/>
      <c r="P147" s="44"/>
      <c r="Q147" s="27"/>
      <c r="R147" s="44"/>
      <c r="S147" s="27"/>
      <c r="T147" s="44"/>
      <c r="U147" s="27"/>
      <c r="V147" s="19"/>
      <c r="W147" s="42"/>
    </row>
    <row r="148" spans="1:23" ht="16.149999999999999" customHeight="1" x14ac:dyDescent="0.2">
      <c r="A148" s="27"/>
      <c r="B148" s="44"/>
      <c r="C148" s="27"/>
      <c r="D148" s="44"/>
      <c r="E148" s="27"/>
      <c r="F148" s="44"/>
      <c r="G148" s="27"/>
      <c r="H148" s="44"/>
      <c r="I148" s="27"/>
      <c r="J148" s="44"/>
      <c r="K148" s="27"/>
      <c r="L148" s="44"/>
      <c r="M148" s="27"/>
      <c r="N148" s="44"/>
      <c r="O148" s="27"/>
      <c r="P148" s="44"/>
      <c r="Q148" s="27"/>
      <c r="R148" s="44"/>
      <c r="S148" s="27"/>
      <c r="T148" s="44"/>
      <c r="U148" s="27"/>
      <c r="V148" s="19"/>
      <c r="W148" s="42"/>
    </row>
    <row r="149" spans="1:23" ht="16.149999999999999" customHeight="1" x14ac:dyDescent="0.2">
      <c r="A149" s="27"/>
      <c r="B149" s="44"/>
      <c r="C149" s="27"/>
      <c r="D149" s="44"/>
      <c r="E149" s="27"/>
      <c r="F149" s="44"/>
      <c r="G149" s="27"/>
      <c r="H149" s="44"/>
      <c r="I149" s="27"/>
      <c r="J149" s="44"/>
      <c r="K149" s="27"/>
      <c r="L149" s="44"/>
      <c r="M149" s="27"/>
      <c r="N149" s="44"/>
      <c r="O149" s="27"/>
      <c r="P149" s="44"/>
      <c r="Q149" s="27"/>
      <c r="R149" s="44"/>
      <c r="S149" s="27"/>
      <c r="T149" s="44"/>
      <c r="U149" s="27"/>
      <c r="V149" s="19"/>
      <c r="W149" s="42"/>
    </row>
    <row r="150" spans="1:23" ht="16.149999999999999" customHeight="1" x14ac:dyDescent="0.2">
      <c r="A150" s="27"/>
      <c r="B150" s="44"/>
      <c r="C150" s="27"/>
      <c r="D150" s="44"/>
      <c r="E150" s="27"/>
      <c r="F150" s="44"/>
      <c r="G150" s="27"/>
      <c r="H150" s="44"/>
      <c r="I150" s="27"/>
      <c r="J150" s="44"/>
      <c r="K150" s="27"/>
      <c r="L150" s="44"/>
      <c r="M150" s="27"/>
      <c r="N150" s="44"/>
      <c r="O150" s="27"/>
      <c r="P150" s="44"/>
      <c r="Q150" s="27"/>
      <c r="R150" s="44"/>
      <c r="S150" s="27"/>
      <c r="T150" s="44"/>
      <c r="U150" s="27"/>
      <c r="V150" s="19"/>
      <c r="W150" s="42"/>
    </row>
    <row r="151" spans="1:23" ht="16.149999999999999" customHeight="1" x14ac:dyDescent="0.2">
      <c r="A151" s="27"/>
      <c r="B151" s="44"/>
      <c r="C151" s="27"/>
      <c r="D151" s="44"/>
      <c r="E151" s="27"/>
      <c r="F151" s="44"/>
      <c r="G151" s="27"/>
      <c r="H151" s="44"/>
      <c r="I151" s="27"/>
      <c r="J151" s="44"/>
      <c r="K151" s="27"/>
      <c r="L151" s="44"/>
      <c r="M151" s="27"/>
      <c r="N151" s="44"/>
      <c r="O151" s="27"/>
      <c r="P151" s="44"/>
      <c r="Q151" s="27"/>
      <c r="R151" s="44"/>
      <c r="S151" s="27"/>
      <c r="T151" s="44"/>
      <c r="U151" s="27"/>
      <c r="V151" s="19"/>
      <c r="W151" s="42"/>
    </row>
    <row r="152" spans="1:23" ht="16.149999999999999" customHeight="1" x14ac:dyDescent="0.2">
      <c r="A152" s="27"/>
      <c r="B152" s="44"/>
      <c r="C152" s="27"/>
      <c r="D152" s="44"/>
      <c r="E152" s="27"/>
      <c r="F152" s="44"/>
      <c r="G152" s="27"/>
      <c r="H152" s="44"/>
      <c r="I152" s="27"/>
      <c r="J152" s="44"/>
      <c r="K152" s="27"/>
      <c r="L152" s="44"/>
      <c r="M152" s="27"/>
      <c r="N152" s="44"/>
      <c r="O152" s="27"/>
      <c r="P152" s="44"/>
      <c r="Q152" s="27"/>
      <c r="R152" s="44"/>
      <c r="S152" s="27"/>
      <c r="T152" s="44"/>
      <c r="U152" s="27"/>
      <c r="V152" s="19"/>
      <c r="W152" s="42"/>
    </row>
    <row r="153" spans="1:23" ht="16.149999999999999" customHeight="1" x14ac:dyDescent="0.2">
      <c r="A153" s="27"/>
      <c r="B153" s="44"/>
      <c r="C153" s="27"/>
      <c r="D153" s="44"/>
      <c r="E153" s="27"/>
      <c r="F153" s="44"/>
      <c r="G153" s="27"/>
      <c r="H153" s="44"/>
      <c r="I153" s="27"/>
      <c r="J153" s="44"/>
      <c r="K153" s="27"/>
      <c r="L153" s="44"/>
      <c r="M153" s="27"/>
      <c r="N153" s="44"/>
      <c r="O153" s="27"/>
      <c r="P153" s="44"/>
      <c r="Q153" s="27"/>
      <c r="R153" s="44"/>
      <c r="S153" s="27"/>
      <c r="T153" s="44"/>
      <c r="U153" s="27"/>
      <c r="V153" s="19"/>
      <c r="W153" s="42"/>
    </row>
    <row r="154" spans="1:23" ht="16.149999999999999" customHeight="1" x14ac:dyDescent="0.2">
      <c r="A154" s="27"/>
      <c r="B154" s="44"/>
      <c r="C154" s="27"/>
      <c r="D154" s="44"/>
      <c r="E154" s="27"/>
      <c r="F154" s="44"/>
      <c r="G154" s="27"/>
      <c r="H154" s="44"/>
      <c r="I154" s="27"/>
      <c r="J154" s="44"/>
      <c r="K154" s="27"/>
      <c r="L154" s="44"/>
      <c r="M154" s="27"/>
      <c r="N154" s="44"/>
      <c r="O154" s="27"/>
      <c r="P154" s="44"/>
      <c r="Q154" s="27"/>
      <c r="R154" s="44"/>
      <c r="S154" s="27"/>
      <c r="T154" s="44"/>
      <c r="U154" s="27"/>
      <c r="V154" s="19"/>
      <c r="W154" s="42"/>
    </row>
    <row r="155" spans="1:23" ht="16.149999999999999" customHeight="1" x14ac:dyDescent="0.2">
      <c r="A155" s="27"/>
      <c r="B155" s="44"/>
      <c r="C155" s="27"/>
      <c r="D155" s="44"/>
      <c r="E155" s="27"/>
      <c r="F155" s="44"/>
      <c r="G155" s="27"/>
      <c r="H155" s="44"/>
      <c r="I155" s="27"/>
      <c r="J155" s="44"/>
      <c r="K155" s="27"/>
      <c r="L155" s="44"/>
      <c r="M155" s="27"/>
      <c r="N155" s="44"/>
      <c r="O155" s="27"/>
      <c r="P155" s="44"/>
      <c r="Q155" s="27"/>
      <c r="R155" s="44"/>
      <c r="S155" s="27"/>
      <c r="T155" s="44"/>
      <c r="U155" s="27"/>
      <c r="V155" s="19"/>
      <c r="W155" s="42"/>
    </row>
    <row r="156" spans="1:23" ht="16.149999999999999" customHeight="1" x14ac:dyDescent="0.2">
      <c r="A156" s="27"/>
      <c r="B156" s="44"/>
      <c r="C156" s="27"/>
      <c r="D156" s="44"/>
      <c r="E156" s="27"/>
      <c r="F156" s="44"/>
      <c r="G156" s="27"/>
      <c r="H156" s="44"/>
      <c r="I156" s="27"/>
      <c r="J156" s="44"/>
      <c r="K156" s="27"/>
      <c r="L156" s="44"/>
      <c r="M156" s="27"/>
      <c r="N156" s="44"/>
      <c r="O156" s="27"/>
      <c r="P156" s="44"/>
      <c r="Q156" s="27"/>
      <c r="R156" s="44"/>
      <c r="S156" s="27"/>
      <c r="T156" s="44"/>
      <c r="U156" s="27"/>
      <c r="V156" s="19"/>
      <c r="W156" s="42"/>
    </row>
    <row r="157" spans="1:23" ht="16.149999999999999" customHeight="1" x14ac:dyDescent="0.2">
      <c r="A157" s="27"/>
      <c r="B157" s="44"/>
      <c r="C157" s="27"/>
      <c r="D157" s="44"/>
      <c r="E157" s="27"/>
      <c r="F157" s="44"/>
      <c r="G157" s="27"/>
      <c r="H157" s="44"/>
      <c r="I157" s="27"/>
      <c r="J157" s="44"/>
      <c r="K157" s="27"/>
      <c r="L157" s="44"/>
      <c r="M157" s="27"/>
      <c r="N157" s="44"/>
      <c r="O157" s="27"/>
      <c r="P157" s="44"/>
      <c r="Q157" s="27"/>
      <c r="R157" s="44"/>
      <c r="S157" s="27"/>
      <c r="T157" s="44"/>
      <c r="U157" s="27"/>
      <c r="V157" s="19"/>
      <c r="W157" s="42"/>
    </row>
    <row r="158" spans="1:23" ht="16.149999999999999" customHeight="1" x14ac:dyDescent="0.2">
      <c r="A158" s="27"/>
      <c r="B158" s="44"/>
      <c r="C158" s="27"/>
      <c r="D158" s="44"/>
      <c r="E158" s="27"/>
      <c r="F158" s="44"/>
      <c r="G158" s="27"/>
      <c r="H158" s="44"/>
      <c r="I158" s="27"/>
      <c r="J158" s="44"/>
      <c r="K158" s="27"/>
      <c r="L158" s="44"/>
      <c r="M158" s="27"/>
      <c r="N158" s="44"/>
      <c r="O158" s="27"/>
      <c r="P158" s="44"/>
      <c r="Q158" s="27"/>
      <c r="R158" s="44"/>
      <c r="S158" s="27"/>
      <c r="T158" s="44"/>
      <c r="U158" s="27"/>
      <c r="V158" s="19"/>
      <c r="W158" s="42"/>
    </row>
    <row r="159" spans="1:23" ht="16.149999999999999" customHeight="1" x14ac:dyDescent="0.2">
      <c r="A159" s="27"/>
      <c r="B159" s="44"/>
      <c r="C159" s="27"/>
      <c r="D159" s="44"/>
      <c r="E159" s="27"/>
      <c r="F159" s="44"/>
      <c r="G159" s="27"/>
      <c r="H159" s="44"/>
      <c r="I159" s="27"/>
      <c r="J159" s="44"/>
      <c r="K159" s="27"/>
      <c r="L159" s="44"/>
      <c r="M159" s="27"/>
      <c r="N159" s="44"/>
      <c r="O159" s="27"/>
      <c r="P159" s="44"/>
      <c r="Q159" s="27"/>
      <c r="R159" s="44"/>
      <c r="S159" s="27"/>
      <c r="T159" s="44"/>
      <c r="U159" s="27"/>
      <c r="V159" s="19"/>
      <c r="W159" s="42"/>
    </row>
    <row r="160" spans="1:23" ht="16.149999999999999" customHeight="1" x14ac:dyDescent="0.2">
      <c r="A160" s="27"/>
      <c r="B160" s="44"/>
      <c r="C160" s="27"/>
      <c r="D160" s="44"/>
      <c r="E160" s="27"/>
      <c r="F160" s="44"/>
      <c r="G160" s="27"/>
      <c r="H160" s="44"/>
      <c r="I160" s="27"/>
      <c r="J160" s="44"/>
      <c r="K160" s="27"/>
      <c r="L160" s="44"/>
      <c r="M160" s="27"/>
      <c r="N160" s="44"/>
      <c r="O160" s="27"/>
      <c r="P160" s="44"/>
      <c r="Q160" s="27"/>
      <c r="R160" s="44"/>
      <c r="S160" s="27"/>
      <c r="T160" s="44"/>
      <c r="U160" s="27"/>
      <c r="V160" s="19"/>
      <c r="W160" s="42"/>
    </row>
    <row r="161" spans="1:23" ht="16.149999999999999" customHeight="1" x14ac:dyDescent="0.2">
      <c r="A161" s="27"/>
      <c r="B161" s="44"/>
      <c r="C161" s="27"/>
      <c r="D161" s="44"/>
      <c r="E161" s="27"/>
      <c r="F161" s="44"/>
      <c r="G161" s="27"/>
      <c r="H161" s="44"/>
      <c r="I161" s="27"/>
      <c r="J161" s="44"/>
      <c r="K161" s="27"/>
      <c r="L161" s="44"/>
      <c r="M161" s="27"/>
      <c r="N161" s="44"/>
      <c r="O161" s="27"/>
      <c r="P161" s="44"/>
      <c r="Q161" s="27"/>
      <c r="R161" s="44"/>
      <c r="S161" s="27"/>
      <c r="T161" s="44"/>
      <c r="U161" s="27"/>
      <c r="V161" s="19"/>
      <c r="W161" s="42"/>
    </row>
    <row r="162" spans="1:23" ht="16.149999999999999" customHeight="1" x14ac:dyDescent="0.2">
      <c r="A162" s="27"/>
      <c r="B162" s="44"/>
      <c r="C162" s="27"/>
      <c r="D162" s="44"/>
      <c r="E162" s="27"/>
      <c r="F162" s="44"/>
      <c r="G162" s="27"/>
      <c r="H162" s="44"/>
      <c r="I162" s="27"/>
      <c r="J162" s="44"/>
      <c r="K162" s="27"/>
      <c r="L162" s="44"/>
      <c r="M162" s="27"/>
      <c r="N162" s="44"/>
      <c r="O162" s="27"/>
      <c r="P162" s="44"/>
      <c r="Q162" s="27"/>
      <c r="R162" s="44"/>
      <c r="S162" s="27"/>
      <c r="T162" s="44"/>
      <c r="U162" s="27"/>
      <c r="V162" s="19"/>
      <c r="W162" s="42"/>
    </row>
    <row r="163" spans="1:23" ht="16.149999999999999" customHeight="1" x14ac:dyDescent="0.2">
      <c r="A163" s="27"/>
      <c r="B163" s="44"/>
      <c r="C163" s="27"/>
      <c r="D163" s="44"/>
      <c r="E163" s="27"/>
      <c r="F163" s="44"/>
      <c r="G163" s="27"/>
      <c r="H163" s="44"/>
      <c r="I163" s="27"/>
      <c r="J163" s="44"/>
      <c r="K163" s="27"/>
      <c r="L163" s="44"/>
      <c r="M163" s="27"/>
      <c r="N163" s="44"/>
      <c r="O163" s="27"/>
      <c r="P163" s="44"/>
      <c r="Q163" s="27"/>
      <c r="R163" s="44"/>
      <c r="S163" s="27"/>
      <c r="T163" s="44"/>
      <c r="U163" s="27"/>
      <c r="V163" s="19"/>
      <c r="W163" s="42"/>
    </row>
    <row r="164" spans="1:23" ht="16.149999999999999" customHeight="1" x14ac:dyDescent="0.2">
      <c r="A164" s="27"/>
      <c r="B164" s="44"/>
      <c r="C164" s="27"/>
      <c r="D164" s="44"/>
      <c r="E164" s="27"/>
      <c r="F164" s="44"/>
      <c r="G164" s="27"/>
      <c r="H164" s="44"/>
      <c r="I164" s="27"/>
      <c r="J164" s="44"/>
      <c r="K164" s="27"/>
      <c r="L164" s="44"/>
      <c r="M164" s="27"/>
      <c r="N164" s="44"/>
      <c r="O164" s="27"/>
      <c r="P164" s="44"/>
      <c r="Q164" s="27"/>
      <c r="R164" s="44"/>
      <c r="S164" s="27"/>
      <c r="T164" s="44"/>
      <c r="U164" s="27"/>
      <c r="V164" s="19"/>
      <c r="W164" s="42"/>
    </row>
    <row r="165" spans="1:23" ht="16.149999999999999" customHeight="1" x14ac:dyDescent="0.2">
      <c r="A165" s="27"/>
      <c r="B165" s="44"/>
      <c r="C165" s="27"/>
      <c r="D165" s="44"/>
      <c r="E165" s="27"/>
      <c r="F165" s="44"/>
      <c r="G165" s="27"/>
      <c r="H165" s="44"/>
      <c r="I165" s="27"/>
      <c r="J165" s="44"/>
      <c r="K165" s="27"/>
      <c r="L165" s="44"/>
      <c r="M165" s="27"/>
      <c r="N165" s="44"/>
      <c r="O165" s="27"/>
      <c r="P165" s="44"/>
      <c r="Q165" s="27"/>
      <c r="R165" s="44"/>
      <c r="S165" s="27"/>
      <c r="T165" s="44"/>
      <c r="U165" s="27"/>
      <c r="V165" s="19"/>
      <c r="W165" s="42"/>
    </row>
    <row r="166" spans="1:23" ht="16.149999999999999" customHeight="1" x14ac:dyDescent="0.2">
      <c r="A166" s="27"/>
      <c r="B166" s="44"/>
      <c r="C166" s="27"/>
      <c r="D166" s="44"/>
      <c r="E166" s="27"/>
      <c r="F166" s="44"/>
      <c r="G166" s="27"/>
      <c r="H166" s="44"/>
      <c r="I166" s="27"/>
      <c r="J166" s="44"/>
      <c r="K166" s="27"/>
      <c r="L166" s="44"/>
      <c r="M166" s="27"/>
      <c r="N166" s="44"/>
      <c r="O166" s="27"/>
      <c r="P166" s="44"/>
      <c r="Q166" s="27"/>
      <c r="R166" s="44"/>
      <c r="S166" s="27"/>
      <c r="T166" s="44"/>
      <c r="U166" s="27"/>
      <c r="V166" s="19"/>
      <c r="W166" s="42"/>
    </row>
    <row r="167" spans="1:23" ht="16.149999999999999" customHeight="1" x14ac:dyDescent="0.2">
      <c r="A167" s="27"/>
      <c r="B167" s="44"/>
      <c r="C167" s="27"/>
      <c r="D167" s="44"/>
      <c r="E167" s="27"/>
      <c r="F167" s="44"/>
      <c r="G167" s="27"/>
      <c r="H167" s="44"/>
      <c r="I167" s="27"/>
      <c r="J167" s="44"/>
      <c r="K167" s="27"/>
      <c r="L167" s="44"/>
      <c r="M167" s="27"/>
      <c r="N167" s="44"/>
      <c r="O167" s="27"/>
      <c r="P167" s="44"/>
      <c r="Q167" s="27"/>
      <c r="R167" s="44"/>
      <c r="S167" s="27"/>
      <c r="T167" s="44"/>
      <c r="U167" s="27"/>
      <c r="V167" s="19"/>
      <c r="W167" s="42"/>
    </row>
    <row r="168" spans="1:23" ht="16.149999999999999" customHeight="1" x14ac:dyDescent="0.2">
      <c r="A168" s="27"/>
      <c r="B168" s="44"/>
      <c r="C168" s="27"/>
      <c r="D168" s="44"/>
      <c r="E168" s="27"/>
      <c r="F168" s="44"/>
      <c r="G168" s="27"/>
      <c r="H168" s="44"/>
      <c r="I168" s="27"/>
      <c r="J168" s="44"/>
      <c r="K168" s="27"/>
      <c r="L168" s="44"/>
      <c r="M168" s="27"/>
      <c r="N168" s="44"/>
      <c r="O168" s="27"/>
      <c r="P168" s="44"/>
      <c r="Q168" s="27"/>
      <c r="R168" s="44"/>
      <c r="S168" s="27"/>
      <c r="T168" s="44"/>
      <c r="U168" s="27"/>
      <c r="V168" s="19"/>
      <c r="W168" s="42"/>
    </row>
    <row r="169" spans="1:23" ht="16.149999999999999" customHeight="1" x14ac:dyDescent="0.2">
      <c r="A169" s="27"/>
      <c r="B169" s="44"/>
      <c r="C169" s="27"/>
      <c r="D169" s="44"/>
      <c r="E169" s="27"/>
      <c r="F169" s="44"/>
      <c r="G169" s="27"/>
      <c r="H169" s="44"/>
      <c r="I169" s="27"/>
      <c r="J169" s="44"/>
      <c r="K169" s="27"/>
      <c r="L169" s="44"/>
      <c r="M169" s="27"/>
      <c r="N169" s="44"/>
      <c r="O169" s="27"/>
      <c r="P169" s="44"/>
      <c r="Q169" s="27"/>
      <c r="R169" s="44"/>
      <c r="S169" s="27"/>
      <c r="T169" s="44"/>
      <c r="U169" s="27"/>
      <c r="V169" s="19"/>
      <c r="W169" s="42"/>
    </row>
    <row r="170" spans="1:23" ht="16.149999999999999" customHeight="1" x14ac:dyDescent="0.2">
      <c r="A170" s="27"/>
      <c r="B170" s="44"/>
      <c r="C170" s="27"/>
      <c r="D170" s="44"/>
      <c r="E170" s="27"/>
      <c r="F170" s="44"/>
      <c r="G170" s="27"/>
      <c r="H170" s="44"/>
      <c r="I170" s="27"/>
      <c r="J170" s="44"/>
      <c r="K170" s="27"/>
      <c r="L170" s="44"/>
      <c r="M170" s="27"/>
      <c r="N170" s="44"/>
      <c r="O170" s="27"/>
      <c r="P170" s="44"/>
      <c r="Q170" s="27"/>
      <c r="R170" s="44"/>
      <c r="S170" s="27"/>
      <c r="T170" s="44"/>
      <c r="U170" s="27"/>
      <c r="V170" s="19"/>
      <c r="W170" s="42"/>
    </row>
    <row r="171" spans="1:23" ht="16.149999999999999" customHeight="1" x14ac:dyDescent="0.2">
      <c r="A171" s="27"/>
      <c r="B171" s="44"/>
      <c r="C171" s="27"/>
      <c r="D171" s="44"/>
      <c r="E171" s="27"/>
      <c r="F171" s="44"/>
      <c r="G171" s="27"/>
      <c r="H171" s="44"/>
      <c r="I171" s="27"/>
      <c r="J171" s="44"/>
      <c r="K171" s="27"/>
      <c r="L171" s="44"/>
      <c r="M171" s="27"/>
      <c r="N171" s="44"/>
      <c r="O171" s="27"/>
      <c r="P171" s="44"/>
      <c r="Q171" s="27"/>
      <c r="R171" s="44"/>
      <c r="S171" s="27"/>
      <c r="T171" s="44"/>
      <c r="U171" s="26"/>
      <c r="V171" s="138"/>
    </row>
    <row r="172" spans="1:23" ht="16.149999999999999" customHeight="1" x14ac:dyDescent="0.2">
      <c r="A172" s="27"/>
      <c r="B172" s="44"/>
      <c r="C172" s="27"/>
      <c r="D172" s="44"/>
      <c r="E172" s="27"/>
      <c r="F172" s="44"/>
      <c r="G172" s="27"/>
      <c r="H172" s="44"/>
      <c r="I172" s="27"/>
      <c r="J172" s="44"/>
      <c r="K172" s="27"/>
      <c r="L172" s="44"/>
      <c r="M172" s="27"/>
      <c r="N172" s="44"/>
      <c r="O172" s="27"/>
      <c r="P172" s="44"/>
      <c r="Q172" s="27"/>
      <c r="R172" s="44"/>
      <c r="S172" s="27"/>
      <c r="T172" s="44"/>
      <c r="U172" s="26"/>
      <c r="V172" s="138"/>
    </row>
    <row r="173" spans="1:23" ht="16.149999999999999" customHeight="1" x14ac:dyDescent="0.2">
      <c r="A173" s="27"/>
      <c r="B173" s="44"/>
      <c r="C173" s="27"/>
      <c r="D173" s="44"/>
      <c r="E173" s="27"/>
      <c r="F173" s="44"/>
      <c r="G173" s="27"/>
      <c r="H173" s="44"/>
      <c r="I173" s="27"/>
      <c r="J173" s="44"/>
      <c r="K173" s="27"/>
      <c r="L173" s="44"/>
      <c r="M173" s="27"/>
      <c r="N173" s="44"/>
      <c r="O173" s="27"/>
      <c r="P173" s="44"/>
      <c r="Q173" s="27"/>
      <c r="R173" s="44"/>
      <c r="S173" s="27"/>
      <c r="T173" s="44"/>
      <c r="U173" s="26"/>
      <c r="V173" s="138"/>
    </row>
    <row r="174" spans="1:23" ht="16.149999999999999" customHeight="1" x14ac:dyDescent="0.2">
      <c r="A174" s="27"/>
      <c r="B174" s="44"/>
      <c r="C174" s="27"/>
      <c r="D174" s="44"/>
      <c r="E174" s="27"/>
      <c r="F174" s="44"/>
      <c r="G174" s="27"/>
      <c r="H174" s="44"/>
      <c r="I174" s="27"/>
      <c r="J174" s="44"/>
      <c r="K174" s="27"/>
      <c r="L174" s="44"/>
      <c r="M174" s="27"/>
      <c r="N174" s="44"/>
      <c r="O174" s="27"/>
      <c r="P174" s="44"/>
      <c r="Q174" s="27"/>
      <c r="R174" s="44"/>
      <c r="S174" s="27"/>
      <c r="T174" s="44"/>
      <c r="U174" s="26"/>
      <c r="V174" s="138"/>
    </row>
    <row r="175" spans="1:23" ht="16.149999999999999" customHeight="1" x14ac:dyDescent="0.2">
      <c r="A175" s="27"/>
      <c r="B175" s="44"/>
      <c r="C175" s="27"/>
      <c r="D175" s="44"/>
      <c r="E175" s="27"/>
      <c r="F175" s="44"/>
      <c r="G175" s="27"/>
      <c r="H175" s="44"/>
      <c r="I175" s="27"/>
      <c r="J175" s="44"/>
      <c r="K175" s="27"/>
      <c r="L175" s="44"/>
      <c r="M175" s="27"/>
      <c r="N175" s="44"/>
      <c r="O175" s="27"/>
      <c r="P175" s="44"/>
      <c r="Q175" s="27"/>
      <c r="R175" s="44"/>
      <c r="S175" s="27"/>
      <c r="T175" s="44"/>
      <c r="U175" s="26"/>
      <c r="V175" s="138"/>
    </row>
    <row r="176" spans="1:23" ht="16.149999999999999" customHeight="1" x14ac:dyDescent="0.2">
      <c r="A176" s="27"/>
      <c r="B176" s="44"/>
      <c r="C176" s="27"/>
      <c r="D176" s="44"/>
      <c r="E176" s="27"/>
      <c r="F176" s="44"/>
      <c r="G176" s="27"/>
      <c r="H176" s="44"/>
      <c r="I176" s="27"/>
      <c r="J176" s="44"/>
      <c r="K176" s="27"/>
      <c r="L176" s="44"/>
      <c r="M176" s="27"/>
      <c r="N176" s="44"/>
      <c r="O176" s="27"/>
      <c r="P176" s="44"/>
      <c r="Q176" s="27"/>
      <c r="R176" s="44"/>
      <c r="S176" s="27"/>
      <c r="T176" s="44"/>
      <c r="U176" s="26"/>
      <c r="V176" s="138"/>
    </row>
    <row r="177" spans="1:22" ht="16.149999999999999" customHeight="1" x14ac:dyDescent="0.2">
      <c r="A177" s="27"/>
      <c r="B177" s="44"/>
      <c r="C177" s="27"/>
      <c r="D177" s="44"/>
      <c r="E177" s="27"/>
      <c r="F177" s="44"/>
      <c r="G177" s="27"/>
      <c r="H177" s="44"/>
      <c r="I177" s="27"/>
      <c r="J177" s="44"/>
      <c r="K177" s="27"/>
      <c r="L177" s="44"/>
      <c r="M177" s="27"/>
      <c r="N177" s="44"/>
      <c r="O177" s="27"/>
      <c r="P177" s="44"/>
      <c r="Q177" s="27"/>
      <c r="R177" s="44"/>
      <c r="S177" s="27"/>
      <c r="T177" s="44"/>
      <c r="U177" s="26"/>
      <c r="V177" s="138"/>
    </row>
    <row r="178" spans="1:22" ht="16.149999999999999" customHeight="1" x14ac:dyDescent="0.2">
      <c r="A178" s="27"/>
      <c r="B178" s="44"/>
      <c r="C178" s="27"/>
      <c r="D178" s="44"/>
      <c r="E178" s="27"/>
      <c r="F178" s="44"/>
      <c r="G178" s="27"/>
      <c r="H178" s="44"/>
      <c r="I178" s="27"/>
      <c r="J178" s="44"/>
      <c r="K178" s="27"/>
      <c r="L178" s="44"/>
      <c r="M178" s="27"/>
      <c r="N178" s="44"/>
      <c r="O178" s="27"/>
      <c r="P178" s="44"/>
      <c r="Q178" s="27"/>
      <c r="R178" s="44"/>
      <c r="S178" s="27"/>
      <c r="T178" s="44"/>
      <c r="U178" s="26"/>
      <c r="V178" s="138"/>
    </row>
    <row r="179" spans="1:22" ht="16.149999999999999" customHeight="1" x14ac:dyDescent="0.2">
      <c r="A179" s="27"/>
      <c r="B179" s="44"/>
      <c r="C179" s="27"/>
      <c r="D179" s="44"/>
      <c r="E179" s="27"/>
      <c r="F179" s="44"/>
      <c r="G179" s="27"/>
      <c r="H179" s="44"/>
      <c r="I179" s="27"/>
      <c r="J179" s="44"/>
      <c r="K179" s="27"/>
      <c r="L179" s="44"/>
      <c r="M179" s="27"/>
      <c r="N179" s="44"/>
      <c r="O179" s="27"/>
      <c r="P179" s="44"/>
      <c r="Q179" s="27"/>
      <c r="R179" s="44"/>
      <c r="S179" s="27"/>
      <c r="T179" s="44"/>
      <c r="U179" s="26"/>
      <c r="V179" s="138"/>
    </row>
    <row r="180" spans="1:22" ht="16.149999999999999" customHeight="1" x14ac:dyDescent="0.2">
      <c r="A180" s="27"/>
      <c r="B180" s="44"/>
      <c r="C180" s="27"/>
      <c r="D180" s="44"/>
      <c r="E180" s="27"/>
      <c r="F180" s="44"/>
      <c r="G180" s="27"/>
      <c r="H180" s="44"/>
      <c r="I180" s="27"/>
      <c r="J180" s="44"/>
      <c r="K180" s="27"/>
      <c r="L180" s="44"/>
      <c r="M180" s="27"/>
      <c r="N180" s="44"/>
      <c r="O180" s="27"/>
      <c r="P180" s="44"/>
      <c r="Q180" s="27"/>
      <c r="R180" s="44"/>
      <c r="S180" s="27"/>
      <c r="T180" s="44"/>
      <c r="U180" s="26"/>
      <c r="V180" s="138"/>
    </row>
    <row r="181" spans="1:22" ht="16.149999999999999" customHeight="1" x14ac:dyDescent="0.2">
      <c r="A181" s="27"/>
      <c r="B181" s="44"/>
      <c r="C181" s="27"/>
      <c r="D181" s="44"/>
      <c r="E181" s="27"/>
      <c r="F181" s="44"/>
      <c r="G181" s="27"/>
      <c r="H181" s="44"/>
      <c r="I181" s="27"/>
      <c r="J181" s="44"/>
      <c r="K181" s="27"/>
      <c r="L181" s="44"/>
      <c r="M181" s="27"/>
      <c r="N181" s="44"/>
      <c r="O181" s="27"/>
      <c r="P181" s="44"/>
      <c r="Q181" s="27"/>
      <c r="R181" s="44"/>
      <c r="S181" s="27"/>
      <c r="T181" s="44"/>
      <c r="U181" s="26"/>
      <c r="V181" s="138"/>
    </row>
    <row r="182" spans="1:22" ht="16.149999999999999" customHeight="1" x14ac:dyDescent="0.2">
      <c r="A182" s="27"/>
      <c r="B182" s="44"/>
      <c r="C182" s="27"/>
      <c r="D182" s="44"/>
      <c r="E182" s="27"/>
      <c r="F182" s="44"/>
      <c r="G182" s="27"/>
      <c r="H182" s="44"/>
      <c r="I182" s="27"/>
      <c r="J182" s="44"/>
      <c r="K182" s="27"/>
      <c r="L182" s="44"/>
      <c r="M182" s="27"/>
      <c r="N182" s="44"/>
      <c r="O182" s="27"/>
      <c r="P182" s="44"/>
      <c r="Q182" s="27"/>
      <c r="R182" s="44"/>
      <c r="S182" s="27"/>
      <c r="T182" s="44"/>
      <c r="U182" s="26"/>
      <c r="V182" s="138"/>
    </row>
    <row r="183" spans="1:22" ht="16.149999999999999" customHeight="1" x14ac:dyDescent="0.2">
      <c r="A183" s="27"/>
      <c r="B183" s="44"/>
      <c r="C183" s="27"/>
      <c r="D183" s="44"/>
      <c r="E183" s="27"/>
      <c r="F183" s="44"/>
      <c r="G183" s="27"/>
      <c r="H183" s="44"/>
      <c r="I183" s="27"/>
      <c r="J183" s="44"/>
      <c r="K183" s="27"/>
      <c r="L183" s="44"/>
      <c r="M183" s="27"/>
      <c r="N183" s="44"/>
      <c r="O183" s="27"/>
      <c r="P183" s="44"/>
      <c r="Q183" s="27"/>
      <c r="R183" s="44"/>
      <c r="S183" s="27"/>
      <c r="T183" s="44"/>
      <c r="U183" s="26"/>
      <c r="V183" s="138"/>
    </row>
    <row r="184" spans="1:22" ht="16.149999999999999" customHeight="1" x14ac:dyDescent="0.2">
      <c r="A184" s="27"/>
      <c r="B184" s="44"/>
      <c r="C184" s="27"/>
      <c r="D184" s="44"/>
      <c r="E184" s="27"/>
      <c r="F184" s="44"/>
      <c r="G184" s="27"/>
      <c r="H184" s="44"/>
      <c r="I184" s="27"/>
      <c r="J184" s="44"/>
      <c r="K184" s="27"/>
      <c r="L184" s="44"/>
      <c r="M184" s="27"/>
      <c r="N184" s="44"/>
      <c r="O184" s="27"/>
      <c r="P184" s="44"/>
      <c r="Q184" s="27"/>
      <c r="R184" s="44"/>
      <c r="S184" s="27"/>
      <c r="T184" s="44"/>
      <c r="U184" s="26"/>
      <c r="V184" s="138"/>
    </row>
    <row r="185" spans="1:22" ht="16.149999999999999" customHeight="1" x14ac:dyDescent="0.2">
      <c r="A185" s="27"/>
      <c r="B185" s="44"/>
      <c r="C185" s="27"/>
      <c r="D185" s="44"/>
      <c r="E185" s="27"/>
      <c r="F185" s="44"/>
      <c r="G185" s="27"/>
      <c r="H185" s="44"/>
      <c r="I185" s="27"/>
      <c r="J185" s="44"/>
      <c r="K185" s="27"/>
      <c r="L185" s="44"/>
      <c r="M185" s="27"/>
      <c r="N185" s="44"/>
      <c r="O185" s="27"/>
      <c r="P185" s="44"/>
      <c r="Q185" s="27"/>
      <c r="R185" s="44"/>
      <c r="S185" s="27"/>
      <c r="T185" s="44"/>
      <c r="U185" s="26"/>
      <c r="V185" s="138"/>
    </row>
    <row r="186" spans="1:22" ht="16.149999999999999" customHeight="1" x14ac:dyDescent="0.2">
      <c r="A186" s="27"/>
      <c r="B186" s="44"/>
      <c r="C186" s="27"/>
      <c r="D186" s="44"/>
      <c r="E186" s="27"/>
      <c r="F186" s="44"/>
      <c r="G186" s="27"/>
      <c r="H186" s="44"/>
      <c r="I186" s="27"/>
      <c r="J186" s="44"/>
      <c r="K186" s="27"/>
      <c r="L186" s="44"/>
      <c r="M186" s="27"/>
      <c r="N186" s="44"/>
      <c r="O186" s="27"/>
      <c r="P186" s="44"/>
      <c r="Q186" s="27"/>
      <c r="R186" s="44"/>
      <c r="S186" s="27"/>
      <c r="T186" s="44"/>
      <c r="U186" s="26"/>
      <c r="V186" s="138"/>
    </row>
    <row r="187" spans="1:22" ht="16.149999999999999" customHeight="1" x14ac:dyDescent="0.2">
      <c r="A187" s="27"/>
      <c r="B187" s="44"/>
      <c r="C187" s="27"/>
      <c r="D187" s="44"/>
      <c r="E187" s="27"/>
      <c r="F187" s="44"/>
      <c r="G187" s="27"/>
      <c r="H187" s="44"/>
      <c r="I187" s="27"/>
      <c r="J187" s="44"/>
      <c r="K187" s="27"/>
      <c r="L187" s="44"/>
      <c r="M187" s="27"/>
      <c r="N187" s="44"/>
      <c r="O187" s="27"/>
      <c r="P187" s="44"/>
      <c r="Q187" s="27"/>
      <c r="R187" s="44"/>
      <c r="S187" s="27"/>
      <c r="T187" s="44"/>
      <c r="U187" s="26"/>
      <c r="V187" s="138"/>
    </row>
    <row r="188" spans="1:22" ht="16.149999999999999" customHeight="1" x14ac:dyDescent="0.2">
      <c r="A188" s="27"/>
      <c r="B188" s="44"/>
      <c r="C188" s="27"/>
      <c r="D188" s="44"/>
      <c r="E188" s="27"/>
      <c r="F188" s="44"/>
      <c r="G188" s="27"/>
      <c r="H188" s="44"/>
      <c r="I188" s="27"/>
      <c r="J188" s="44"/>
      <c r="K188" s="27"/>
      <c r="L188" s="44"/>
      <c r="M188" s="27"/>
      <c r="N188" s="44"/>
      <c r="O188" s="27"/>
      <c r="P188" s="44"/>
      <c r="Q188" s="27"/>
      <c r="R188" s="44"/>
      <c r="S188" s="27"/>
      <c r="T188" s="44"/>
      <c r="U188" s="26"/>
      <c r="V188" s="138"/>
    </row>
    <row r="189" spans="1:22" ht="16.149999999999999" customHeight="1" x14ac:dyDescent="0.2">
      <c r="A189" s="26"/>
      <c r="B189" s="42"/>
      <c r="C189" s="26"/>
      <c r="D189" s="42"/>
      <c r="E189" s="25"/>
      <c r="F189" s="42"/>
      <c r="G189" s="26"/>
      <c r="H189" s="42"/>
      <c r="I189" s="26"/>
      <c r="J189" s="42"/>
      <c r="K189" s="26"/>
      <c r="L189" s="42"/>
      <c r="M189" s="26"/>
      <c r="N189" s="42"/>
      <c r="O189" s="26"/>
      <c r="P189" s="42"/>
      <c r="Q189" s="26"/>
      <c r="R189" s="42"/>
      <c r="S189" s="26"/>
      <c r="T189" s="42"/>
      <c r="U189" s="26"/>
      <c r="V189" s="138"/>
    </row>
    <row r="190" spans="1:22" ht="16.149999999999999" customHeight="1" x14ac:dyDescent="0.2">
      <c r="A190" s="26"/>
      <c r="B190" s="42"/>
      <c r="C190" s="26"/>
      <c r="D190" s="42"/>
      <c r="E190" s="25"/>
      <c r="F190" s="42"/>
      <c r="G190" s="26"/>
      <c r="H190" s="42"/>
      <c r="I190" s="26"/>
      <c r="J190" s="42"/>
      <c r="K190" s="26"/>
      <c r="L190" s="42"/>
      <c r="M190" s="26"/>
      <c r="N190" s="42"/>
      <c r="O190" s="26"/>
      <c r="P190" s="42"/>
      <c r="Q190" s="26"/>
      <c r="R190" s="42"/>
      <c r="S190" s="26"/>
      <c r="T190" s="42"/>
      <c r="U190" s="26"/>
      <c r="V190" s="138"/>
    </row>
    <row r="191" spans="1:22" ht="16.149999999999999" customHeight="1" x14ac:dyDescent="0.2">
      <c r="A191" s="26"/>
      <c r="B191" s="42"/>
      <c r="C191" s="26"/>
      <c r="D191" s="42"/>
      <c r="E191" s="25"/>
      <c r="F191" s="42"/>
      <c r="G191" s="26"/>
      <c r="H191" s="42"/>
      <c r="I191" s="26"/>
      <c r="J191" s="42"/>
      <c r="K191" s="26"/>
      <c r="L191" s="42"/>
      <c r="M191" s="26"/>
      <c r="N191" s="42"/>
      <c r="O191" s="26"/>
      <c r="P191" s="42"/>
      <c r="Q191" s="26"/>
      <c r="R191" s="42"/>
      <c r="S191" s="26"/>
      <c r="T191" s="42"/>
      <c r="U191" s="26"/>
      <c r="V191" s="138"/>
    </row>
    <row r="192" spans="1:22" ht="16.149999999999999" customHeight="1" x14ac:dyDescent="0.2">
      <c r="A192" s="26"/>
      <c r="B192" s="42"/>
      <c r="C192" s="26"/>
      <c r="D192" s="42"/>
      <c r="E192" s="25"/>
      <c r="F192" s="42"/>
      <c r="G192" s="26"/>
      <c r="H192" s="42"/>
      <c r="I192" s="26"/>
      <c r="J192" s="42"/>
      <c r="K192" s="26"/>
      <c r="L192" s="42"/>
      <c r="M192" s="26"/>
      <c r="N192" s="42"/>
      <c r="O192" s="26"/>
      <c r="P192" s="42"/>
      <c r="Q192" s="26"/>
      <c r="R192" s="42"/>
      <c r="S192" s="26"/>
      <c r="T192" s="42"/>
      <c r="U192" s="26"/>
      <c r="V192" s="138"/>
    </row>
    <row r="193" spans="1:22" ht="16.149999999999999" customHeight="1" x14ac:dyDescent="0.2">
      <c r="A193" s="26"/>
      <c r="B193" s="42"/>
      <c r="C193" s="26"/>
      <c r="D193" s="42"/>
      <c r="E193" s="25"/>
      <c r="F193" s="42"/>
      <c r="G193" s="26"/>
      <c r="H193" s="42"/>
      <c r="I193" s="26"/>
      <c r="J193" s="42"/>
      <c r="K193" s="26"/>
      <c r="L193" s="42"/>
      <c r="M193" s="26"/>
      <c r="N193" s="42"/>
      <c r="O193" s="26"/>
      <c r="P193" s="42"/>
      <c r="Q193" s="26"/>
      <c r="R193" s="42"/>
      <c r="S193" s="26"/>
      <c r="T193" s="42"/>
      <c r="U193" s="26"/>
      <c r="V193" s="138"/>
    </row>
    <row r="194" spans="1:22" ht="16.149999999999999" customHeight="1" x14ac:dyDescent="0.2">
      <c r="A194" s="26"/>
      <c r="B194" s="42"/>
      <c r="C194" s="26"/>
      <c r="D194" s="42"/>
      <c r="E194" s="25"/>
      <c r="F194" s="42"/>
      <c r="G194" s="26"/>
      <c r="H194" s="42"/>
      <c r="I194" s="26"/>
      <c r="J194" s="42"/>
      <c r="K194" s="26"/>
      <c r="L194" s="42"/>
      <c r="M194" s="26"/>
      <c r="N194" s="42"/>
      <c r="O194" s="26"/>
      <c r="P194" s="42"/>
      <c r="Q194" s="26"/>
      <c r="R194" s="42"/>
      <c r="S194" s="26"/>
      <c r="T194" s="42"/>
      <c r="U194" s="26"/>
      <c r="V194" s="138"/>
    </row>
    <row r="195" spans="1:22" ht="16.149999999999999" customHeight="1" x14ac:dyDescent="0.2">
      <c r="A195" s="26"/>
      <c r="B195" s="42"/>
      <c r="C195" s="26"/>
      <c r="D195" s="42"/>
      <c r="E195" s="25"/>
      <c r="F195" s="42"/>
      <c r="G195" s="26"/>
      <c r="H195" s="42"/>
      <c r="I195" s="26"/>
      <c r="J195" s="42"/>
      <c r="K195" s="26"/>
      <c r="L195" s="42"/>
      <c r="M195" s="26"/>
      <c r="N195" s="42"/>
      <c r="O195" s="26"/>
      <c r="P195" s="42"/>
      <c r="Q195" s="26"/>
      <c r="R195" s="42"/>
      <c r="S195" s="26"/>
      <c r="T195" s="42"/>
      <c r="U195" s="26"/>
      <c r="V195" s="138"/>
    </row>
    <row r="196" spans="1:22" ht="16.149999999999999" customHeight="1" x14ac:dyDescent="0.2">
      <c r="A196" s="26"/>
      <c r="B196" s="42"/>
      <c r="C196" s="26"/>
      <c r="D196" s="42"/>
      <c r="E196" s="25"/>
      <c r="F196" s="42"/>
      <c r="G196" s="26"/>
      <c r="H196" s="42"/>
      <c r="I196" s="26"/>
      <c r="J196" s="42"/>
      <c r="K196" s="26"/>
      <c r="L196" s="42"/>
      <c r="M196" s="26"/>
      <c r="N196" s="42"/>
      <c r="O196" s="26"/>
      <c r="P196" s="42"/>
      <c r="Q196" s="26"/>
      <c r="R196" s="42"/>
      <c r="S196" s="26"/>
      <c r="T196" s="42"/>
      <c r="U196" s="26"/>
      <c r="V196" s="138"/>
    </row>
    <row r="197" spans="1:22" ht="16.149999999999999" customHeight="1" x14ac:dyDescent="0.2">
      <c r="A197" s="26"/>
      <c r="B197" s="42"/>
      <c r="C197" s="26"/>
      <c r="D197" s="42"/>
      <c r="E197" s="25"/>
      <c r="F197" s="42"/>
      <c r="G197" s="26"/>
      <c r="H197" s="42"/>
      <c r="I197" s="26"/>
      <c r="J197" s="42"/>
      <c r="K197" s="26"/>
      <c r="L197" s="42"/>
      <c r="M197" s="26"/>
      <c r="N197" s="42"/>
      <c r="O197" s="26"/>
      <c r="P197" s="42"/>
      <c r="Q197" s="26"/>
      <c r="R197" s="42"/>
      <c r="S197" s="26"/>
      <c r="T197" s="42"/>
      <c r="U197" s="26"/>
      <c r="V197" s="138"/>
    </row>
    <row r="198" spans="1:22" ht="16.149999999999999" customHeight="1" x14ac:dyDescent="0.2">
      <c r="A198" s="26"/>
      <c r="B198" s="42"/>
      <c r="C198" s="26"/>
      <c r="D198" s="42"/>
      <c r="E198" s="25"/>
      <c r="F198" s="42"/>
      <c r="G198" s="26"/>
      <c r="H198" s="42"/>
      <c r="I198" s="26"/>
      <c r="J198" s="42"/>
      <c r="K198" s="26"/>
      <c r="L198" s="42"/>
      <c r="M198" s="26"/>
      <c r="N198" s="42"/>
      <c r="O198" s="26"/>
      <c r="P198" s="42"/>
      <c r="Q198" s="26"/>
      <c r="R198" s="42"/>
      <c r="S198" s="26"/>
      <c r="T198" s="42"/>
      <c r="U198" s="26"/>
      <c r="V198" s="138"/>
    </row>
    <row r="199" spans="1:22" ht="16.149999999999999" customHeight="1" x14ac:dyDescent="0.2">
      <c r="A199" s="26"/>
      <c r="B199" s="42"/>
      <c r="C199" s="26"/>
      <c r="D199" s="42"/>
      <c r="E199" s="25"/>
      <c r="F199" s="42"/>
      <c r="G199" s="26"/>
      <c r="H199" s="42"/>
      <c r="I199" s="26"/>
      <c r="J199" s="42"/>
      <c r="K199" s="26"/>
      <c r="L199" s="42"/>
      <c r="M199" s="26"/>
      <c r="N199" s="42"/>
      <c r="O199" s="26"/>
      <c r="P199" s="42"/>
      <c r="Q199" s="26"/>
      <c r="R199" s="42"/>
      <c r="S199" s="26"/>
      <c r="T199" s="42"/>
      <c r="U199" s="26"/>
      <c r="V199" s="138"/>
    </row>
    <row r="200" spans="1:22" ht="16.149999999999999" customHeight="1" x14ac:dyDescent="0.2">
      <c r="A200" s="26"/>
      <c r="B200" s="42"/>
      <c r="C200" s="26"/>
      <c r="D200" s="42"/>
      <c r="E200" s="25"/>
      <c r="F200" s="42"/>
      <c r="G200" s="26"/>
      <c r="H200" s="42"/>
      <c r="I200" s="26"/>
      <c r="J200" s="42"/>
      <c r="K200" s="26"/>
      <c r="L200" s="42"/>
      <c r="M200" s="26"/>
      <c r="N200" s="42"/>
      <c r="O200" s="26"/>
      <c r="P200" s="42"/>
      <c r="Q200" s="26"/>
      <c r="R200" s="42"/>
      <c r="S200" s="26"/>
      <c r="T200" s="42"/>
      <c r="U200" s="26"/>
      <c r="V200" s="138"/>
    </row>
    <row r="201" spans="1:22" ht="16.149999999999999" customHeight="1" x14ac:dyDescent="0.2">
      <c r="A201" s="26"/>
      <c r="B201" s="42"/>
      <c r="C201" s="26"/>
      <c r="D201" s="42"/>
      <c r="E201" s="25"/>
      <c r="F201" s="42"/>
      <c r="G201" s="26"/>
      <c r="H201" s="42"/>
      <c r="I201" s="26"/>
      <c r="J201" s="42"/>
      <c r="K201" s="26"/>
      <c r="L201" s="42"/>
      <c r="M201" s="26"/>
      <c r="N201" s="42"/>
      <c r="O201" s="26"/>
      <c r="P201" s="42"/>
      <c r="Q201" s="26"/>
      <c r="R201" s="42"/>
      <c r="S201" s="26"/>
      <c r="T201" s="42"/>
      <c r="U201" s="26"/>
      <c r="V201" s="138"/>
    </row>
    <row r="202" spans="1:22" ht="16.149999999999999" customHeight="1" x14ac:dyDescent="0.2">
      <c r="A202" s="26"/>
      <c r="B202" s="42"/>
      <c r="C202" s="26"/>
      <c r="D202" s="42"/>
      <c r="E202" s="25"/>
      <c r="F202" s="42"/>
      <c r="G202" s="26"/>
      <c r="H202" s="42"/>
      <c r="I202" s="26"/>
      <c r="J202" s="42"/>
      <c r="K202" s="26"/>
      <c r="L202" s="42"/>
      <c r="M202" s="26"/>
      <c r="N202" s="42"/>
      <c r="O202" s="26"/>
      <c r="P202" s="42"/>
      <c r="Q202" s="26"/>
      <c r="R202" s="42"/>
      <c r="S202" s="26"/>
      <c r="T202" s="42"/>
      <c r="U202" s="26"/>
      <c r="V202" s="138"/>
    </row>
    <row r="203" spans="1:22" ht="16.149999999999999" customHeight="1" x14ac:dyDescent="0.2">
      <c r="A203" s="26"/>
      <c r="B203" s="42"/>
      <c r="C203" s="26"/>
      <c r="D203" s="42"/>
      <c r="E203" s="25"/>
      <c r="F203" s="42"/>
      <c r="G203" s="26"/>
      <c r="H203" s="42"/>
      <c r="I203" s="26"/>
      <c r="J203" s="42"/>
      <c r="K203" s="26"/>
      <c r="L203" s="42"/>
      <c r="M203" s="26"/>
      <c r="N203" s="42"/>
      <c r="O203" s="26"/>
      <c r="P203" s="42"/>
      <c r="Q203" s="26"/>
      <c r="R203" s="42"/>
      <c r="S203" s="26"/>
      <c r="T203" s="42"/>
      <c r="U203" s="26"/>
      <c r="V203" s="138"/>
    </row>
    <row r="204" spans="1:22" ht="16.149999999999999" customHeight="1" x14ac:dyDescent="0.2">
      <c r="A204" s="26"/>
      <c r="B204" s="42"/>
      <c r="C204" s="26"/>
      <c r="D204" s="42"/>
      <c r="E204" s="25"/>
      <c r="F204" s="42"/>
      <c r="G204" s="26"/>
      <c r="H204" s="42"/>
      <c r="I204" s="26"/>
      <c r="J204" s="42"/>
      <c r="K204" s="26"/>
      <c r="L204" s="42"/>
      <c r="M204" s="26"/>
      <c r="N204" s="42"/>
      <c r="O204" s="26"/>
      <c r="P204" s="42"/>
      <c r="Q204" s="26"/>
      <c r="R204" s="42"/>
      <c r="S204" s="26"/>
      <c r="T204" s="42"/>
      <c r="U204" s="26"/>
      <c r="V204" s="138"/>
    </row>
    <row r="205" spans="1:22" ht="16.149999999999999" customHeight="1" x14ac:dyDescent="0.2">
      <c r="A205" s="26"/>
      <c r="B205" s="42"/>
      <c r="C205" s="26"/>
      <c r="D205" s="42"/>
      <c r="E205" s="25"/>
      <c r="F205" s="42"/>
      <c r="G205" s="26"/>
      <c r="H205" s="42"/>
      <c r="I205" s="26"/>
      <c r="J205" s="42"/>
      <c r="K205" s="26"/>
      <c r="L205" s="42"/>
      <c r="M205" s="26"/>
      <c r="N205" s="42"/>
      <c r="O205" s="26"/>
      <c r="P205" s="42"/>
      <c r="Q205" s="26"/>
      <c r="R205" s="42"/>
      <c r="S205" s="26"/>
      <c r="T205" s="42"/>
      <c r="U205" s="26"/>
      <c r="V205" s="138"/>
    </row>
    <row r="206" spans="1:22" ht="16.149999999999999" customHeight="1" x14ac:dyDescent="0.2">
      <c r="A206" s="26"/>
      <c r="B206" s="42"/>
      <c r="C206" s="26"/>
      <c r="D206" s="42"/>
      <c r="E206" s="25"/>
      <c r="F206" s="42"/>
      <c r="G206" s="26"/>
      <c r="H206" s="42"/>
      <c r="I206" s="26"/>
      <c r="J206" s="42"/>
      <c r="K206" s="26"/>
      <c r="L206" s="42"/>
      <c r="M206" s="26"/>
      <c r="N206" s="42"/>
      <c r="O206" s="26"/>
      <c r="P206" s="42"/>
      <c r="Q206" s="26"/>
      <c r="R206" s="42"/>
      <c r="S206" s="26"/>
      <c r="T206" s="42"/>
      <c r="U206" s="26"/>
      <c r="V206" s="138"/>
    </row>
    <row r="207" spans="1:22" ht="16.149999999999999" customHeight="1" x14ac:dyDescent="0.2">
      <c r="A207" s="26"/>
      <c r="B207" s="42"/>
      <c r="C207" s="26"/>
      <c r="D207" s="42"/>
      <c r="E207" s="25"/>
      <c r="F207" s="42"/>
      <c r="G207" s="26"/>
      <c r="H207" s="42"/>
      <c r="I207" s="26"/>
      <c r="J207" s="42"/>
      <c r="K207" s="26"/>
      <c r="L207" s="42"/>
      <c r="M207" s="26"/>
      <c r="N207" s="42"/>
      <c r="O207" s="26"/>
      <c r="P207" s="42"/>
      <c r="Q207" s="26"/>
      <c r="R207" s="42"/>
      <c r="S207" s="26"/>
      <c r="T207" s="42"/>
      <c r="U207" s="26"/>
      <c r="V207" s="138"/>
    </row>
    <row r="208" spans="1:22" ht="16.149999999999999" customHeight="1" x14ac:dyDescent="0.2">
      <c r="A208" s="26"/>
      <c r="B208" s="42"/>
      <c r="C208" s="26"/>
      <c r="D208" s="42"/>
      <c r="E208" s="25"/>
      <c r="F208" s="42"/>
      <c r="G208" s="26"/>
      <c r="H208" s="42"/>
      <c r="I208" s="26"/>
      <c r="J208" s="42"/>
      <c r="K208" s="26"/>
      <c r="L208" s="42"/>
      <c r="M208" s="26"/>
      <c r="N208" s="42"/>
      <c r="O208" s="26"/>
      <c r="P208" s="42"/>
      <c r="Q208" s="26"/>
      <c r="R208" s="42"/>
      <c r="S208" s="26"/>
      <c r="T208" s="42"/>
      <c r="U208" s="26"/>
      <c r="V208" s="138"/>
    </row>
    <row r="209" spans="1:22" ht="16.149999999999999" customHeight="1" x14ac:dyDescent="0.2">
      <c r="A209" s="26"/>
      <c r="B209" s="42"/>
      <c r="C209" s="26"/>
      <c r="D209" s="42"/>
      <c r="E209" s="25"/>
      <c r="F209" s="42"/>
      <c r="G209" s="26"/>
      <c r="H209" s="42"/>
      <c r="I209" s="26"/>
      <c r="J209" s="42"/>
      <c r="K209" s="26"/>
      <c r="L209" s="42"/>
      <c r="M209" s="26"/>
      <c r="N209" s="42"/>
      <c r="O209" s="26"/>
      <c r="P209" s="42"/>
      <c r="Q209" s="26"/>
      <c r="R209" s="42"/>
      <c r="S209" s="26"/>
      <c r="T209" s="42"/>
      <c r="U209" s="26"/>
      <c r="V209" s="138"/>
    </row>
    <row r="210" spans="1:22" ht="16.149999999999999" customHeight="1" x14ac:dyDescent="0.2">
      <c r="A210" s="26"/>
      <c r="B210" s="42"/>
      <c r="C210" s="26"/>
      <c r="D210" s="42"/>
      <c r="E210" s="25"/>
      <c r="F210" s="42"/>
      <c r="G210" s="26"/>
      <c r="H210" s="42"/>
      <c r="I210" s="26"/>
      <c r="J210" s="42"/>
      <c r="K210" s="26"/>
      <c r="L210" s="42"/>
      <c r="M210" s="26"/>
      <c r="N210" s="42"/>
      <c r="O210" s="26"/>
      <c r="P210" s="42"/>
      <c r="Q210" s="26"/>
      <c r="R210" s="42"/>
      <c r="S210" s="26"/>
      <c r="T210" s="42"/>
      <c r="U210" s="26"/>
      <c r="V210" s="138"/>
    </row>
    <row r="211" spans="1:22" ht="16.149999999999999" customHeight="1" x14ac:dyDescent="0.2">
      <c r="A211" s="26"/>
      <c r="B211" s="42"/>
      <c r="C211" s="26"/>
      <c r="D211" s="42"/>
      <c r="E211" s="25"/>
      <c r="F211" s="42"/>
      <c r="G211" s="26"/>
      <c r="H211" s="42"/>
      <c r="I211" s="26"/>
      <c r="J211" s="42"/>
      <c r="K211" s="26"/>
      <c r="L211" s="42"/>
      <c r="M211" s="26"/>
      <c r="N211" s="42"/>
      <c r="O211" s="26"/>
      <c r="P211" s="42"/>
      <c r="Q211" s="26"/>
      <c r="R211" s="42"/>
      <c r="S211" s="26"/>
      <c r="T211" s="42"/>
      <c r="U211" s="26"/>
      <c r="V211" s="138"/>
    </row>
    <row r="212" spans="1:22" ht="16.149999999999999" customHeight="1" x14ac:dyDescent="0.2">
      <c r="A212" s="26"/>
      <c r="B212" s="42"/>
      <c r="C212" s="26"/>
      <c r="D212" s="42"/>
      <c r="E212" s="25"/>
      <c r="F212" s="42"/>
      <c r="G212" s="26"/>
      <c r="H212" s="42"/>
      <c r="I212" s="26"/>
      <c r="J212" s="42"/>
      <c r="K212" s="26"/>
      <c r="L212" s="42"/>
      <c r="M212" s="26"/>
      <c r="N212" s="42"/>
      <c r="O212" s="26"/>
      <c r="P212" s="42"/>
      <c r="Q212" s="26"/>
      <c r="R212" s="42"/>
      <c r="S212" s="26"/>
      <c r="T212" s="42"/>
      <c r="U212" s="26"/>
      <c r="V212" s="138"/>
    </row>
    <row r="213" spans="1:22" ht="16.149999999999999" customHeight="1" x14ac:dyDescent="0.2">
      <c r="A213" s="26"/>
      <c r="B213" s="42"/>
      <c r="C213" s="26"/>
      <c r="D213" s="42"/>
      <c r="E213" s="25"/>
      <c r="F213" s="42"/>
      <c r="G213" s="26"/>
      <c r="H213" s="42"/>
      <c r="I213" s="26"/>
      <c r="J213" s="42"/>
      <c r="K213" s="26"/>
      <c r="L213" s="42"/>
      <c r="M213" s="26"/>
      <c r="N213" s="42"/>
      <c r="O213" s="26"/>
      <c r="P213" s="42"/>
      <c r="Q213" s="26"/>
      <c r="R213" s="42"/>
      <c r="S213" s="26"/>
      <c r="T213" s="42"/>
      <c r="U213" s="26"/>
      <c r="V213" s="138"/>
    </row>
    <row r="214" spans="1:22" ht="16.149999999999999" customHeight="1" x14ac:dyDescent="0.2">
      <c r="A214" s="26"/>
      <c r="B214" s="42"/>
      <c r="C214" s="26"/>
      <c r="D214" s="42"/>
      <c r="E214" s="25"/>
      <c r="F214" s="42"/>
      <c r="G214" s="26"/>
      <c r="H214" s="42"/>
      <c r="I214" s="26"/>
      <c r="J214" s="42"/>
      <c r="K214" s="26"/>
      <c r="L214" s="42"/>
      <c r="M214" s="26"/>
      <c r="N214" s="42"/>
      <c r="O214" s="26"/>
      <c r="P214" s="42"/>
      <c r="Q214" s="26"/>
      <c r="R214" s="42"/>
      <c r="S214" s="26"/>
      <c r="T214" s="42"/>
      <c r="U214" s="26"/>
      <c r="V214" s="138"/>
    </row>
    <row r="215" spans="1:22" ht="16.149999999999999" customHeight="1" x14ac:dyDescent="0.2">
      <c r="A215" s="26"/>
      <c r="B215" s="42"/>
      <c r="C215" s="26"/>
      <c r="D215" s="42"/>
      <c r="E215" s="25"/>
      <c r="F215" s="42"/>
      <c r="G215" s="26"/>
      <c r="H215" s="42"/>
      <c r="I215" s="26"/>
      <c r="J215" s="42"/>
      <c r="K215" s="26"/>
      <c r="L215" s="42"/>
      <c r="M215" s="26"/>
      <c r="N215" s="42"/>
      <c r="O215" s="26"/>
      <c r="P215" s="42"/>
      <c r="Q215" s="26"/>
      <c r="R215" s="42"/>
      <c r="S215" s="26"/>
      <c r="T215" s="42"/>
      <c r="U215" s="26"/>
      <c r="V215" s="138"/>
    </row>
    <row r="216" spans="1:22" ht="16.149999999999999" customHeight="1" x14ac:dyDescent="0.2">
      <c r="A216" s="26"/>
      <c r="B216" s="42"/>
      <c r="C216" s="26"/>
      <c r="D216" s="42"/>
      <c r="E216" s="25"/>
      <c r="F216" s="42"/>
      <c r="G216" s="26"/>
      <c r="H216" s="42"/>
      <c r="I216" s="26"/>
      <c r="J216" s="42"/>
      <c r="K216" s="26"/>
      <c r="L216" s="42"/>
      <c r="M216" s="26"/>
      <c r="N216" s="42"/>
      <c r="O216" s="26"/>
      <c r="P216" s="42"/>
      <c r="Q216" s="26"/>
      <c r="R216" s="42"/>
      <c r="S216" s="26"/>
      <c r="T216" s="42"/>
      <c r="U216" s="26"/>
      <c r="V216" s="138"/>
    </row>
    <row r="217" spans="1:22" ht="16.149999999999999" customHeight="1" x14ac:dyDescent="0.2">
      <c r="A217" s="26"/>
      <c r="B217" s="42"/>
      <c r="C217" s="26"/>
      <c r="D217" s="42"/>
      <c r="E217" s="25"/>
      <c r="F217" s="42"/>
      <c r="G217" s="26"/>
      <c r="H217" s="42"/>
      <c r="I217" s="26"/>
      <c r="J217" s="42"/>
      <c r="K217" s="26"/>
      <c r="L217" s="42"/>
      <c r="M217" s="26"/>
      <c r="N217" s="42"/>
      <c r="O217" s="26"/>
      <c r="P217" s="42"/>
      <c r="Q217" s="26"/>
      <c r="R217" s="42"/>
      <c r="S217" s="26"/>
      <c r="T217" s="42"/>
      <c r="U217" s="26"/>
      <c r="V217" s="138"/>
    </row>
    <row r="218" spans="1:22" ht="16.149999999999999" customHeight="1" x14ac:dyDescent="0.2">
      <c r="A218" s="26"/>
      <c r="B218" s="42"/>
      <c r="C218" s="26"/>
      <c r="D218" s="42"/>
      <c r="E218" s="25"/>
      <c r="F218" s="42"/>
      <c r="G218" s="26"/>
      <c r="H218" s="42"/>
      <c r="I218" s="26"/>
      <c r="J218" s="42"/>
      <c r="K218" s="26"/>
      <c r="L218" s="42"/>
      <c r="M218" s="26"/>
      <c r="N218" s="42"/>
      <c r="O218" s="26"/>
      <c r="P218" s="42"/>
      <c r="Q218" s="26"/>
      <c r="R218" s="42"/>
      <c r="S218" s="26"/>
      <c r="T218" s="42"/>
      <c r="U218" s="26"/>
      <c r="V218" s="138"/>
    </row>
    <row r="219" spans="1:22" ht="16.149999999999999" customHeight="1" x14ac:dyDescent="0.2">
      <c r="A219" s="26"/>
      <c r="B219" s="42"/>
      <c r="C219" s="26"/>
      <c r="D219" s="42"/>
      <c r="E219" s="25"/>
      <c r="F219" s="42"/>
      <c r="G219" s="26"/>
      <c r="H219" s="42"/>
      <c r="I219" s="26"/>
      <c r="J219" s="42"/>
      <c r="K219" s="26"/>
      <c r="L219" s="42"/>
      <c r="M219" s="26"/>
      <c r="N219" s="42"/>
      <c r="O219" s="26"/>
      <c r="P219" s="42"/>
      <c r="Q219" s="26"/>
      <c r="R219" s="42"/>
      <c r="S219" s="26"/>
      <c r="T219" s="42"/>
      <c r="U219" s="26"/>
      <c r="V219" s="138"/>
    </row>
    <row r="220" spans="1:22" ht="16.149999999999999" customHeight="1" x14ac:dyDescent="0.2">
      <c r="A220" s="26"/>
      <c r="B220" s="42"/>
      <c r="C220" s="26"/>
      <c r="D220" s="42"/>
      <c r="E220" s="25"/>
      <c r="F220" s="42"/>
      <c r="G220" s="26"/>
      <c r="H220" s="42"/>
      <c r="I220" s="26"/>
      <c r="J220" s="42"/>
      <c r="K220" s="26"/>
      <c r="L220" s="42"/>
      <c r="M220" s="26"/>
      <c r="N220" s="42"/>
      <c r="O220" s="26"/>
      <c r="P220" s="42"/>
      <c r="Q220" s="26"/>
      <c r="R220" s="42"/>
      <c r="S220" s="26"/>
      <c r="T220" s="42"/>
      <c r="U220" s="26"/>
      <c r="V220" s="138"/>
    </row>
    <row r="221" spans="1:22" ht="16.149999999999999" customHeight="1" x14ac:dyDescent="0.2">
      <c r="A221" s="26"/>
      <c r="B221" s="42"/>
      <c r="C221" s="26"/>
      <c r="D221" s="42"/>
      <c r="E221" s="25"/>
      <c r="F221" s="42"/>
      <c r="G221" s="26"/>
      <c r="H221" s="42"/>
      <c r="I221" s="26"/>
      <c r="J221" s="42"/>
      <c r="K221" s="26"/>
      <c r="L221" s="42"/>
      <c r="M221" s="26"/>
      <c r="N221" s="42"/>
      <c r="O221" s="26"/>
      <c r="P221" s="42"/>
      <c r="Q221" s="26"/>
      <c r="R221" s="42"/>
      <c r="S221" s="26"/>
      <c r="T221" s="42"/>
      <c r="U221" s="26"/>
      <c r="V221" s="138"/>
    </row>
    <row r="222" spans="1:22" ht="16.149999999999999" customHeight="1" x14ac:dyDescent="0.2">
      <c r="A222" s="26"/>
      <c r="B222" s="42"/>
      <c r="C222" s="26"/>
      <c r="D222" s="42"/>
      <c r="E222" s="25"/>
      <c r="F222" s="42"/>
      <c r="G222" s="26"/>
      <c r="H222" s="42"/>
      <c r="I222" s="26"/>
      <c r="J222" s="42"/>
      <c r="K222" s="26"/>
      <c r="L222" s="42"/>
      <c r="M222" s="26"/>
      <c r="N222" s="42"/>
      <c r="O222" s="26"/>
      <c r="P222" s="42"/>
      <c r="Q222" s="26"/>
      <c r="R222" s="42"/>
      <c r="S222" s="26"/>
      <c r="T222" s="42"/>
      <c r="U222" s="26"/>
      <c r="V222" s="138"/>
    </row>
    <row r="223" spans="1:22" ht="16.149999999999999" customHeight="1" x14ac:dyDescent="0.2">
      <c r="A223" s="26"/>
      <c r="B223" s="42"/>
      <c r="C223" s="26"/>
      <c r="D223" s="42"/>
      <c r="E223" s="25"/>
      <c r="F223" s="42"/>
      <c r="G223" s="26"/>
      <c r="H223" s="42"/>
      <c r="I223" s="26"/>
      <c r="J223" s="42"/>
      <c r="K223" s="26"/>
      <c r="L223" s="42"/>
      <c r="M223" s="26"/>
      <c r="N223" s="42"/>
      <c r="O223" s="26"/>
      <c r="P223" s="42"/>
      <c r="Q223" s="26"/>
      <c r="R223" s="42"/>
      <c r="S223" s="26"/>
      <c r="T223" s="42"/>
      <c r="U223" s="26"/>
      <c r="V223" s="138"/>
    </row>
    <row r="224" spans="1:22" ht="16.149999999999999" customHeight="1" x14ac:dyDescent="0.2">
      <c r="A224" s="26"/>
      <c r="B224" s="42"/>
      <c r="C224" s="26"/>
      <c r="D224" s="42"/>
      <c r="E224" s="25"/>
      <c r="F224" s="42"/>
      <c r="G224" s="26"/>
      <c r="H224" s="42"/>
      <c r="I224" s="26"/>
      <c r="J224" s="42"/>
      <c r="K224" s="26"/>
      <c r="L224" s="42"/>
      <c r="M224" s="26"/>
      <c r="N224" s="42"/>
      <c r="O224" s="26"/>
      <c r="P224" s="42"/>
      <c r="Q224" s="26"/>
      <c r="R224" s="42"/>
      <c r="S224" s="26"/>
      <c r="T224" s="42"/>
      <c r="U224" s="26"/>
      <c r="V224" s="138"/>
    </row>
    <row r="225" spans="1:22" ht="16.149999999999999" customHeight="1" x14ac:dyDescent="0.2">
      <c r="A225" s="26"/>
      <c r="B225" s="42"/>
      <c r="C225" s="26"/>
      <c r="D225" s="42"/>
      <c r="E225" s="25"/>
      <c r="F225" s="42"/>
      <c r="G225" s="26"/>
      <c r="H225" s="42"/>
      <c r="I225" s="26"/>
      <c r="J225" s="42"/>
      <c r="K225" s="26"/>
      <c r="L225" s="42"/>
      <c r="M225" s="26"/>
      <c r="N225" s="42"/>
      <c r="O225" s="26"/>
      <c r="P225" s="42"/>
      <c r="Q225" s="26"/>
      <c r="R225" s="42"/>
      <c r="S225" s="26"/>
      <c r="T225" s="42"/>
      <c r="U225" s="26"/>
      <c r="V225" s="138"/>
    </row>
    <row r="226" spans="1:22" ht="16.149999999999999" customHeight="1" x14ac:dyDescent="0.2">
      <c r="A226" s="26"/>
      <c r="B226" s="42"/>
      <c r="C226" s="26"/>
      <c r="D226" s="42"/>
      <c r="E226" s="25"/>
      <c r="F226" s="42"/>
      <c r="G226" s="26"/>
      <c r="H226" s="42"/>
      <c r="I226" s="26"/>
      <c r="J226" s="42"/>
      <c r="K226" s="26"/>
      <c r="L226" s="42"/>
      <c r="M226" s="26"/>
      <c r="N226" s="42"/>
      <c r="O226" s="26"/>
      <c r="P226" s="42"/>
      <c r="Q226" s="26"/>
      <c r="R226" s="42"/>
      <c r="S226" s="26"/>
      <c r="T226" s="42"/>
      <c r="U226" s="26"/>
      <c r="V226" s="138"/>
    </row>
    <row r="227" spans="1:22" ht="16.149999999999999" customHeight="1" x14ac:dyDescent="0.2">
      <c r="A227" s="26"/>
      <c r="B227" s="42"/>
      <c r="C227" s="26"/>
      <c r="D227" s="42"/>
      <c r="E227" s="25"/>
      <c r="F227" s="42"/>
      <c r="G227" s="26"/>
      <c r="H227" s="42"/>
      <c r="I227" s="26"/>
      <c r="J227" s="42"/>
      <c r="K227" s="26"/>
      <c r="L227" s="42"/>
      <c r="M227" s="26"/>
      <c r="N227" s="42"/>
      <c r="O227" s="26"/>
      <c r="P227" s="42"/>
      <c r="Q227" s="26"/>
      <c r="R227" s="42"/>
      <c r="S227" s="26"/>
      <c r="T227" s="42"/>
      <c r="U227" s="26"/>
      <c r="V227" s="138"/>
    </row>
    <row r="228" spans="1:22" ht="16.149999999999999" customHeight="1" x14ac:dyDescent="0.2">
      <c r="A228" s="26"/>
      <c r="B228" s="42"/>
      <c r="C228" s="26"/>
      <c r="D228" s="42"/>
      <c r="E228" s="25"/>
      <c r="F228" s="42"/>
      <c r="G228" s="26"/>
      <c r="H228" s="42"/>
      <c r="I228" s="26"/>
      <c r="J228" s="42"/>
      <c r="K228" s="26"/>
      <c r="L228" s="42"/>
      <c r="M228" s="26"/>
      <c r="N228" s="42"/>
      <c r="O228" s="26"/>
      <c r="P228" s="42"/>
      <c r="Q228" s="26"/>
      <c r="R228" s="42"/>
      <c r="S228" s="26"/>
      <c r="T228" s="42"/>
      <c r="U228" s="26"/>
      <c r="V228" s="138"/>
    </row>
    <row r="229" spans="1:22" ht="16.149999999999999" customHeight="1" x14ac:dyDescent="0.2">
      <c r="A229" s="26"/>
      <c r="B229" s="42"/>
      <c r="C229" s="26"/>
      <c r="D229" s="42"/>
      <c r="E229" s="25"/>
      <c r="F229" s="42"/>
      <c r="G229" s="26"/>
      <c r="H229" s="42"/>
      <c r="I229" s="26"/>
      <c r="J229" s="42"/>
      <c r="K229" s="26"/>
      <c r="L229" s="42"/>
      <c r="M229" s="26"/>
      <c r="N229" s="42"/>
      <c r="O229" s="26"/>
      <c r="P229" s="42"/>
      <c r="Q229" s="26"/>
      <c r="R229" s="42"/>
      <c r="S229" s="26"/>
      <c r="T229" s="42"/>
      <c r="U229" s="26"/>
      <c r="V229" s="138"/>
    </row>
    <row r="230" spans="1:22" ht="16.149999999999999" customHeight="1" x14ac:dyDescent="0.2">
      <c r="A230" s="26"/>
      <c r="B230" s="42"/>
      <c r="C230" s="26"/>
      <c r="D230" s="42"/>
      <c r="E230" s="25"/>
      <c r="F230" s="42"/>
      <c r="G230" s="26"/>
      <c r="H230" s="42"/>
      <c r="I230" s="26"/>
      <c r="J230" s="42"/>
      <c r="K230" s="26"/>
      <c r="L230" s="42"/>
      <c r="M230" s="26"/>
      <c r="N230" s="42"/>
      <c r="O230" s="26"/>
      <c r="P230" s="42"/>
      <c r="Q230" s="26"/>
      <c r="R230" s="42"/>
      <c r="S230" s="26"/>
      <c r="T230" s="42"/>
      <c r="U230" s="26"/>
      <c r="V230" s="138"/>
    </row>
    <row r="231" spans="1:22" ht="16.149999999999999" customHeight="1" x14ac:dyDescent="0.2">
      <c r="A231" s="26"/>
      <c r="B231" s="42"/>
      <c r="C231" s="26"/>
      <c r="D231" s="42"/>
      <c r="E231" s="25"/>
      <c r="F231" s="42"/>
      <c r="G231" s="26"/>
      <c r="H231" s="42"/>
      <c r="I231" s="26"/>
      <c r="J231" s="42"/>
      <c r="K231" s="26"/>
      <c r="L231" s="42"/>
      <c r="M231" s="26"/>
      <c r="N231" s="42"/>
      <c r="O231" s="26"/>
      <c r="P231" s="42"/>
      <c r="Q231" s="26"/>
      <c r="R231" s="42"/>
      <c r="S231" s="26"/>
      <c r="T231" s="42"/>
      <c r="U231" s="26"/>
      <c r="V231" s="138"/>
    </row>
    <row r="232" spans="1:22" ht="16.149999999999999" customHeight="1" x14ac:dyDescent="0.2">
      <c r="A232" s="26"/>
      <c r="B232" s="42"/>
      <c r="C232" s="26"/>
      <c r="D232" s="42"/>
      <c r="E232" s="25"/>
      <c r="F232" s="42"/>
      <c r="G232" s="26"/>
      <c r="H232" s="42"/>
      <c r="I232" s="26"/>
      <c r="J232" s="42"/>
      <c r="K232" s="26"/>
      <c r="L232" s="42"/>
      <c r="M232" s="26"/>
      <c r="N232" s="42"/>
      <c r="O232" s="26"/>
      <c r="P232" s="42"/>
      <c r="Q232" s="26"/>
      <c r="R232" s="42"/>
      <c r="S232" s="26"/>
      <c r="T232" s="42"/>
      <c r="U232" s="26"/>
      <c r="V232" s="138"/>
    </row>
    <row r="233" spans="1:22" ht="16.149999999999999" customHeight="1" x14ac:dyDescent="0.2">
      <c r="A233" s="26"/>
      <c r="B233" s="42"/>
      <c r="C233" s="26"/>
      <c r="D233" s="42"/>
      <c r="E233" s="25"/>
      <c r="F233" s="42"/>
      <c r="G233" s="26"/>
      <c r="H233" s="42"/>
      <c r="I233" s="26"/>
      <c r="J233" s="42"/>
      <c r="K233" s="26"/>
      <c r="L233" s="42"/>
      <c r="M233" s="26"/>
      <c r="N233" s="42"/>
      <c r="O233" s="26"/>
      <c r="P233" s="42"/>
      <c r="Q233" s="26"/>
      <c r="R233" s="42"/>
      <c r="S233" s="26"/>
      <c r="T233" s="42"/>
      <c r="U233" s="26"/>
      <c r="V233" s="138"/>
    </row>
    <row r="234" spans="1:22" ht="16.149999999999999" customHeight="1" x14ac:dyDescent="0.2">
      <c r="A234" s="26"/>
      <c r="B234" s="42"/>
      <c r="C234" s="26"/>
      <c r="D234" s="42"/>
      <c r="E234" s="25"/>
      <c r="F234" s="42"/>
      <c r="G234" s="26"/>
      <c r="H234" s="42"/>
      <c r="I234" s="26"/>
      <c r="J234" s="42"/>
      <c r="K234" s="26"/>
      <c r="L234" s="42"/>
      <c r="M234" s="26"/>
      <c r="N234" s="42"/>
      <c r="O234" s="26"/>
      <c r="P234" s="42"/>
      <c r="Q234" s="26"/>
      <c r="R234" s="42"/>
      <c r="S234" s="26"/>
      <c r="T234" s="42"/>
      <c r="U234" s="26"/>
      <c r="V234" s="138"/>
    </row>
    <row r="235" spans="1:22" ht="16.149999999999999" customHeight="1" x14ac:dyDescent="0.2">
      <c r="A235" s="26"/>
      <c r="B235" s="42"/>
      <c r="C235" s="26"/>
      <c r="D235" s="42"/>
      <c r="E235" s="25"/>
      <c r="F235" s="42"/>
      <c r="G235" s="26"/>
      <c r="H235" s="42"/>
      <c r="I235" s="26"/>
      <c r="J235" s="42"/>
      <c r="K235" s="26"/>
      <c r="L235" s="42"/>
      <c r="M235" s="26"/>
      <c r="N235" s="42"/>
      <c r="O235" s="26"/>
      <c r="P235" s="42"/>
      <c r="Q235" s="26"/>
      <c r="R235" s="42"/>
      <c r="S235" s="26"/>
      <c r="T235" s="42"/>
      <c r="U235" s="26"/>
      <c r="V235" s="138"/>
    </row>
    <row r="236" spans="1:22" ht="16.149999999999999" customHeight="1" x14ac:dyDescent="0.2">
      <c r="A236" s="26"/>
      <c r="B236" s="42"/>
      <c r="C236" s="26"/>
      <c r="D236" s="42"/>
      <c r="E236" s="25"/>
      <c r="F236" s="42"/>
      <c r="G236" s="26"/>
      <c r="H236" s="42"/>
      <c r="I236" s="26"/>
      <c r="J236" s="42"/>
      <c r="K236" s="26"/>
      <c r="L236" s="42"/>
      <c r="M236" s="26"/>
      <c r="N236" s="42"/>
      <c r="O236" s="26"/>
      <c r="P236" s="42"/>
      <c r="Q236" s="26"/>
      <c r="R236" s="42"/>
      <c r="S236" s="26"/>
      <c r="T236" s="42"/>
      <c r="U236" s="26"/>
      <c r="V236" s="138"/>
    </row>
    <row r="237" spans="1:22" ht="16.149999999999999" customHeight="1" x14ac:dyDescent="0.2">
      <c r="A237" s="26"/>
      <c r="B237" s="42"/>
      <c r="C237" s="26"/>
      <c r="D237" s="42"/>
      <c r="E237" s="25"/>
      <c r="F237" s="42"/>
      <c r="G237" s="26"/>
      <c r="H237" s="42"/>
      <c r="I237" s="26"/>
      <c r="J237" s="42"/>
      <c r="K237" s="26"/>
      <c r="L237" s="42"/>
      <c r="M237" s="26"/>
      <c r="N237" s="42"/>
      <c r="O237" s="26"/>
      <c r="P237" s="42"/>
      <c r="Q237" s="26"/>
      <c r="R237" s="42"/>
      <c r="S237" s="26"/>
      <c r="T237" s="42"/>
      <c r="U237" s="26"/>
      <c r="V237" s="138"/>
    </row>
    <row r="238" spans="1:22" ht="16.149999999999999" customHeight="1" x14ac:dyDescent="0.2">
      <c r="A238" s="26"/>
      <c r="B238" s="42"/>
      <c r="C238" s="26"/>
      <c r="D238" s="42"/>
      <c r="E238" s="25"/>
      <c r="F238" s="42"/>
      <c r="G238" s="26"/>
      <c r="H238" s="42"/>
      <c r="I238" s="26"/>
      <c r="J238" s="42"/>
      <c r="K238" s="26"/>
      <c r="L238" s="42"/>
      <c r="M238" s="26"/>
      <c r="N238" s="42"/>
      <c r="O238" s="26"/>
      <c r="P238" s="42"/>
      <c r="Q238" s="26"/>
      <c r="R238" s="42"/>
      <c r="S238" s="26"/>
      <c r="T238" s="42"/>
      <c r="U238" s="26"/>
      <c r="V238" s="138"/>
    </row>
    <row r="239" spans="1:22" ht="16.149999999999999" customHeight="1" x14ac:dyDescent="0.2">
      <c r="A239" s="26"/>
      <c r="B239" s="42"/>
      <c r="C239" s="26"/>
      <c r="D239" s="42"/>
      <c r="E239" s="25"/>
      <c r="F239" s="42"/>
      <c r="G239" s="26"/>
      <c r="H239" s="42"/>
      <c r="I239" s="26"/>
      <c r="J239" s="42"/>
      <c r="K239" s="26"/>
      <c r="L239" s="42"/>
      <c r="M239" s="26"/>
      <c r="N239" s="42"/>
      <c r="O239" s="26"/>
      <c r="P239" s="42"/>
      <c r="Q239" s="26"/>
      <c r="R239" s="42"/>
      <c r="S239" s="26"/>
      <c r="T239" s="42"/>
      <c r="U239" s="26"/>
      <c r="V239" s="138"/>
    </row>
    <row r="240" spans="1:22" ht="16.149999999999999" customHeight="1" x14ac:dyDescent="0.2">
      <c r="A240" s="26"/>
      <c r="B240" s="42"/>
      <c r="C240" s="26"/>
      <c r="D240" s="42"/>
      <c r="E240" s="25"/>
      <c r="F240" s="42"/>
      <c r="G240" s="26"/>
      <c r="H240" s="42"/>
      <c r="I240" s="26"/>
      <c r="J240" s="42"/>
      <c r="K240" s="26"/>
      <c r="L240" s="42"/>
      <c r="M240" s="26"/>
      <c r="N240" s="42"/>
      <c r="O240" s="26"/>
      <c r="P240" s="42"/>
      <c r="Q240" s="26"/>
      <c r="R240" s="42"/>
      <c r="S240" s="26"/>
      <c r="T240" s="42"/>
      <c r="U240" s="26"/>
      <c r="V240" s="138"/>
    </row>
    <row r="241" spans="1:22" ht="16.149999999999999" customHeight="1" x14ac:dyDescent="0.2">
      <c r="A241" s="26"/>
      <c r="B241" s="42"/>
      <c r="C241" s="26"/>
      <c r="D241" s="42"/>
      <c r="E241" s="25"/>
      <c r="F241" s="42"/>
      <c r="G241" s="26"/>
      <c r="H241" s="42"/>
      <c r="I241" s="26"/>
      <c r="J241" s="42"/>
      <c r="K241" s="26"/>
      <c r="L241" s="42"/>
      <c r="M241" s="26"/>
      <c r="N241" s="42"/>
      <c r="O241" s="26"/>
      <c r="P241" s="42"/>
      <c r="Q241" s="26"/>
      <c r="R241" s="42"/>
      <c r="S241" s="26"/>
      <c r="T241" s="42"/>
      <c r="U241" s="26"/>
      <c r="V241" s="138"/>
    </row>
    <row r="242" spans="1:22" ht="16.149999999999999" customHeight="1" x14ac:dyDescent="0.2">
      <c r="A242" s="26"/>
      <c r="B242" s="42"/>
      <c r="C242" s="26"/>
      <c r="D242" s="42"/>
      <c r="E242" s="25"/>
      <c r="F242" s="42"/>
      <c r="G242" s="26"/>
      <c r="H242" s="42"/>
      <c r="I242" s="26"/>
      <c r="J242" s="42"/>
      <c r="K242" s="26"/>
      <c r="L242" s="42"/>
      <c r="M242" s="26"/>
      <c r="N242" s="42"/>
      <c r="O242" s="26"/>
      <c r="P242" s="42"/>
      <c r="Q242" s="26"/>
      <c r="R242" s="42"/>
      <c r="S242" s="26"/>
      <c r="T242" s="42"/>
      <c r="U242" s="26"/>
      <c r="V242" s="138"/>
    </row>
    <row r="243" spans="1:22" ht="16.149999999999999" customHeight="1" x14ac:dyDescent="0.2">
      <c r="A243" s="26"/>
      <c r="B243" s="42"/>
      <c r="C243" s="26"/>
      <c r="D243" s="42"/>
      <c r="E243" s="25"/>
      <c r="F243" s="42"/>
      <c r="G243" s="26"/>
      <c r="H243" s="42"/>
      <c r="I243" s="26"/>
      <c r="J243" s="42"/>
      <c r="K243" s="26"/>
      <c r="L243" s="42"/>
      <c r="M243" s="26"/>
      <c r="N243" s="42"/>
      <c r="O243" s="26"/>
      <c r="P243" s="42"/>
      <c r="Q243" s="26"/>
      <c r="R243" s="42"/>
      <c r="S243" s="26"/>
      <c r="T243" s="42"/>
      <c r="U243" s="26"/>
      <c r="V243" s="138"/>
    </row>
    <row r="244" spans="1:22" ht="16.149999999999999" customHeight="1" x14ac:dyDescent="0.2">
      <c r="A244" s="26"/>
      <c r="B244" s="42"/>
      <c r="C244" s="26"/>
      <c r="D244" s="42"/>
      <c r="E244" s="25"/>
      <c r="F244" s="42"/>
      <c r="G244" s="26"/>
      <c r="H244" s="42"/>
      <c r="I244" s="26"/>
      <c r="J244" s="42"/>
      <c r="K244" s="26"/>
      <c r="L244" s="42"/>
      <c r="M244" s="26"/>
      <c r="N244" s="42"/>
      <c r="O244" s="26"/>
      <c r="P244" s="42"/>
      <c r="Q244" s="26"/>
      <c r="R244" s="42"/>
      <c r="S244" s="26"/>
      <c r="T244" s="42"/>
      <c r="U244" s="26"/>
      <c r="V244" s="138"/>
    </row>
    <row r="245" spans="1:22" ht="16.149999999999999" customHeight="1" x14ac:dyDescent="0.2">
      <c r="A245" s="26"/>
      <c r="B245" s="42"/>
      <c r="C245" s="26"/>
      <c r="D245" s="42"/>
      <c r="E245" s="25"/>
      <c r="F245" s="42"/>
      <c r="G245" s="26"/>
      <c r="H245" s="42"/>
      <c r="I245" s="26"/>
      <c r="J245" s="42"/>
      <c r="K245" s="26"/>
      <c r="L245" s="42"/>
      <c r="M245" s="26"/>
      <c r="N245" s="42"/>
      <c r="O245" s="26"/>
      <c r="P245" s="42"/>
      <c r="Q245" s="26"/>
      <c r="R245" s="42"/>
      <c r="S245" s="26"/>
      <c r="T245" s="42"/>
      <c r="U245" s="26"/>
      <c r="V245" s="138"/>
    </row>
    <row r="246" spans="1:22" ht="16.149999999999999" customHeight="1" x14ac:dyDescent="0.2">
      <c r="A246" s="26"/>
      <c r="B246" s="42"/>
      <c r="C246" s="26"/>
      <c r="D246" s="42"/>
      <c r="E246" s="25"/>
      <c r="F246" s="42"/>
      <c r="G246" s="26"/>
      <c r="H246" s="42"/>
      <c r="I246" s="26"/>
      <c r="J246" s="42"/>
      <c r="K246" s="26"/>
      <c r="L246" s="42"/>
      <c r="M246" s="26"/>
      <c r="N246" s="42"/>
      <c r="O246" s="26"/>
      <c r="P246" s="42"/>
      <c r="Q246" s="26"/>
      <c r="R246" s="42"/>
      <c r="S246" s="26"/>
      <c r="T246" s="42"/>
      <c r="U246" s="26"/>
      <c r="V246" s="138"/>
    </row>
    <row r="247" spans="1:22" ht="16.149999999999999" customHeight="1" x14ac:dyDescent="0.2">
      <c r="A247" s="26"/>
      <c r="B247" s="42"/>
      <c r="C247" s="26"/>
      <c r="D247" s="42"/>
      <c r="E247" s="25"/>
      <c r="F247" s="42"/>
      <c r="G247" s="26"/>
      <c r="H247" s="42"/>
      <c r="I247" s="26"/>
      <c r="J247" s="42"/>
      <c r="K247" s="26"/>
      <c r="L247" s="42"/>
      <c r="M247" s="26"/>
      <c r="N247" s="42"/>
      <c r="O247" s="26"/>
      <c r="P247" s="42"/>
      <c r="Q247" s="26"/>
      <c r="R247" s="42"/>
      <c r="S247" s="26"/>
      <c r="T247" s="42"/>
      <c r="U247" s="26"/>
      <c r="V247" s="138"/>
    </row>
    <row r="248" spans="1:22" ht="16.149999999999999" customHeight="1" x14ac:dyDescent="0.2">
      <c r="A248" s="26"/>
      <c r="B248" s="42"/>
      <c r="C248" s="26"/>
      <c r="D248" s="42"/>
      <c r="E248" s="25"/>
      <c r="F248" s="42"/>
      <c r="G248" s="26"/>
      <c r="H248" s="42"/>
      <c r="I248" s="26"/>
      <c r="J248" s="42"/>
      <c r="K248" s="26"/>
      <c r="L248" s="42"/>
      <c r="M248" s="26"/>
      <c r="N248" s="42"/>
      <c r="O248" s="26"/>
      <c r="P248" s="42"/>
      <c r="Q248" s="26"/>
      <c r="R248" s="42"/>
      <c r="S248" s="26"/>
      <c r="T248" s="42"/>
      <c r="U248" s="26"/>
      <c r="V248" s="138"/>
    </row>
    <row r="249" spans="1:22" ht="16.149999999999999" customHeight="1" x14ac:dyDescent="0.2">
      <c r="A249" s="26"/>
      <c r="B249" s="42"/>
      <c r="C249" s="26"/>
      <c r="D249" s="42"/>
      <c r="E249" s="25"/>
      <c r="F249" s="42"/>
      <c r="G249" s="26"/>
      <c r="H249" s="42"/>
      <c r="I249" s="26"/>
      <c r="J249" s="42"/>
      <c r="K249" s="26"/>
      <c r="L249" s="42"/>
      <c r="M249" s="26"/>
      <c r="N249" s="42"/>
      <c r="O249" s="26"/>
      <c r="P249" s="42"/>
      <c r="Q249" s="26"/>
      <c r="R249" s="42"/>
      <c r="S249" s="26"/>
      <c r="T249" s="42"/>
      <c r="U249" s="26"/>
      <c r="V249" s="138"/>
    </row>
    <row r="250" spans="1:22" ht="16.149999999999999" customHeight="1" x14ac:dyDescent="0.2">
      <c r="A250" s="26"/>
      <c r="B250" s="42"/>
      <c r="C250" s="26"/>
      <c r="D250" s="42"/>
      <c r="E250" s="25"/>
      <c r="F250" s="42"/>
      <c r="G250" s="26"/>
      <c r="H250" s="42"/>
      <c r="I250" s="26"/>
      <c r="J250" s="42"/>
      <c r="K250" s="26"/>
      <c r="L250" s="42"/>
      <c r="M250" s="26"/>
      <c r="N250" s="42"/>
      <c r="O250" s="26"/>
      <c r="P250" s="42"/>
      <c r="Q250" s="26"/>
      <c r="R250" s="42"/>
      <c r="S250" s="26"/>
      <c r="T250" s="42"/>
      <c r="U250" s="26"/>
      <c r="V250" s="138"/>
    </row>
    <row r="251" spans="1:22" ht="16.149999999999999" customHeight="1" x14ac:dyDescent="0.2">
      <c r="A251" s="26"/>
      <c r="B251" s="42"/>
      <c r="C251" s="26"/>
      <c r="D251" s="42"/>
      <c r="E251" s="25"/>
      <c r="F251" s="42"/>
      <c r="G251" s="26"/>
      <c r="H251" s="42"/>
      <c r="I251" s="26"/>
      <c r="J251" s="42"/>
      <c r="K251" s="26"/>
      <c r="L251" s="42"/>
      <c r="M251" s="26"/>
      <c r="N251" s="42"/>
      <c r="O251" s="26"/>
      <c r="P251" s="42"/>
      <c r="Q251" s="26"/>
      <c r="R251" s="42"/>
      <c r="S251" s="26"/>
      <c r="T251" s="42"/>
      <c r="U251" s="26"/>
      <c r="V251" s="138"/>
    </row>
    <row r="252" spans="1:22" ht="16.149999999999999" customHeight="1" x14ac:dyDescent="0.2">
      <c r="A252" s="26"/>
      <c r="B252" s="42"/>
      <c r="C252" s="26"/>
      <c r="D252" s="42"/>
      <c r="E252" s="25"/>
      <c r="F252" s="42"/>
      <c r="G252" s="26"/>
      <c r="H252" s="42"/>
      <c r="I252" s="26"/>
      <c r="J252" s="42"/>
      <c r="K252" s="26"/>
      <c r="L252" s="42"/>
      <c r="M252" s="26"/>
      <c r="N252" s="42"/>
      <c r="O252" s="26"/>
      <c r="P252" s="42"/>
      <c r="Q252" s="26"/>
      <c r="R252" s="42"/>
      <c r="S252" s="26"/>
      <c r="T252" s="42"/>
      <c r="U252" s="26"/>
      <c r="V252" s="138"/>
    </row>
    <row r="253" spans="1:22" ht="16.149999999999999" customHeight="1" x14ac:dyDescent="0.2">
      <c r="A253" s="26"/>
      <c r="B253" s="42"/>
      <c r="C253" s="26"/>
      <c r="D253" s="42"/>
      <c r="E253" s="25"/>
      <c r="F253" s="42"/>
      <c r="G253" s="26"/>
      <c r="H253" s="42"/>
      <c r="I253" s="26"/>
      <c r="J253" s="42"/>
      <c r="K253" s="26"/>
      <c r="L253" s="42"/>
      <c r="M253" s="26"/>
      <c r="N253" s="42"/>
      <c r="O253" s="26"/>
      <c r="P253" s="42"/>
      <c r="Q253" s="26"/>
      <c r="R253" s="42"/>
      <c r="S253" s="26"/>
      <c r="T253" s="42"/>
      <c r="U253" s="26"/>
      <c r="V253" s="138"/>
    </row>
    <row r="254" spans="1:22" ht="16.149999999999999" customHeight="1" x14ac:dyDescent="0.2">
      <c r="A254" s="26"/>
      <c r="B254" s="42"/>
      <c r="C254" s="26"/>
      <c r="D254" s="42"/>
      <c r="E254" s="25"/>
      <c r="F254" s="42"/>
      <c r="G254" s="26"/>
      <c r="H254" s="42"/>
      <c r="I254" s="26"/>
      <c r="J254" s="42"/>
      <c r="K254" s="26"/>
      <c r="L254" s="42"/>
      <c r="M254" s="26"/>
      <c r="N254" s="42"/>
      <c r="O254" s="26"/>
      <c r="P254" s="42"/>
      <c r="Q254" s="26"/>
      <c r="R254" s="42"/>
      <c r="S254" s="26"/>
      <c r="T254" s="42"/>
      <c r="U254" s="26"/>
      <c r="V254" s="138"/>
    </row>
    <row r="255" spans="1:22" ht="16.149999999999999" customHeight="1" x14ac:dyDescent="0.2">
      <c r="A255" s="26"/>
      <c r="B255" s="42"/>
      <c r="C255" s="26"/>
      <c r="D255" s="42"/>
      <c r="E255" s="25"/>
      <c r="F255" s="42"/>
      <c r="G255" s="26"/>
      <c r="H255" s="42"/>
      <c r="I255" s="26"/>
      <c r="J255" s="42"/>
      <c r="K255" s="26"/>
      <c r="L255" s="42"/>
      <c r="M255" s="26"/>
      <c r="N255" s="42"/>
      <c r="O255" s="26"/>
      <c r="P255" s="42"/>
      <c r="Q255" s="26"/>
      <c r="R255" s="42"/>
      <c r="S255" s="26"/>
      <c r="T255" s="42"/>
      <c r="U255" s="26"/>
      <c r="V255" s="138"/>
    </row>
    <row r="256" spans="1:22" ht="16.149999999999999" customHeight="1" x14ac:dyDescent="0.2">
      <c r="A256" s="26"/>
      <c r="B256" s="42"/>
      <c r="C256" s="26"/>
      <c r="D256" s="42"/>
      <c r="E256" s="25"/>
      <c r="F256" s="42"/>
      <c r="G256" s="26"/>
      <c r="H256" s="42"/>
      <c r="I256" s="26"/>
      <c r="J256" s="42"/>
      <c r="K256" s="26"/>
      <c r="L256" s="42"/>
      <c r="M256" s="26"/>
      <c r="N256" s="42"/>
      <c r="O256" s="26"/>
      <c r="P256" s="42"/>
      <c r="Q256" s="26"/>
      <c r="R256" s="42"/>
      <c r="S256" s="26"/>
      <c r="T256" s="42"/>
      <c r="U256" s="133"/>
      <c r="V256" s="134"/>
    </row>
    <row r="257" spans="1:20" ht="16.149999999999999" customHeight="1" x14ac:dyDescent="0.2">
      <c r="A257" s="26"/>
      <c r="B257" s="42"/>
      <c r="C257" s="26"/>
      <c r="D257" s="42"/>
      <c r="E257" s="25"/>
      <c r="F257" s="42"/>
      <c r="G257" s="26"/>
      <c r="H257" s="42"/>
      <c r="I257" s="26"/>
      <c r="J257" s="42"/>
      <c r="K257" s="26"/>
      <c r="L257" s="42"/>
      <c r="M257" s="26"/>
      <c r="N257" s="42"/>
      <c r="O257" s="26"/>
      <c r="P257" s="42"/>
      <c r="Q257" s="26"/>
      <c r="R257" s="42"/>
      <c r="S257" s="133"/>
      <c r="T257" s="134"/>
    </row>
    <row r="258" spans="1:20" ht="16.149999999999999" customHeight="1" x14ac:dyDescent="0.2">
      <c r="A258" s="26"/>
      <c r="B258" s="42"/>
      <c r="C258" s="26"/>
      <c r="D258" s="42"/>
      <c r="E258" s="25"/>
      <c r="F258" s="42"/>
      <c r="G258" s="26"/>
      <c r="H258" s="42"/>
      <c r="I258" s="26"/>
      <c r="J258" s="42"/>
      <c r="K258" s="26"/>
      <c r="L258" s="42"/>
      <c r="M258" s="26"/>
      <c r="N258" s="42"/>
      <c r="O258" s="26"/>
      <c r="P258" s="42"/>
      <c r="Q258" s="133"/>
      <c r="R258" s="134"/>
    </row>
    <row r="259" spans="1:20" ht="16.149999999999999" customHeight="1" x14ac:dyDescent="0.2">
      <c r="A259" s="26"/>
      <c r="B259" s="42"/>
      <c r="C259" s="26"/>
      <c r="D259" s="42"/>
      <c r="E259" s="25"/>
      <c r="F259" s="42"/>
      <c r="G259" s="26"/>
      <c r="H259" s="42"/>
      <c r="I259" s="26"/>
      <c r="J259" s="42"/>
      <c r="K259" s="26"/>
      <c r="L259" s="42"/>
      <c r="M259" s="26"/>
      <c r="N259" s="42"/>
      <c r="O259" s="133"/>
      <c r="P259" s="134"/>
    </row>
    <row r="260" spans="1:20" ht="16.149999999999999" customHeight="1" x14ac:dyDescent="0.2">
      <c r="A260" s="26"/>
      <c r="B260" s="42"/>
      <c r="C260" s="26"/>
      <c r="D260" s="42"/>
      <c r="E260" s="25"/>
      <c r="F260" s="42"/>
      <c r="G260" s="26"/>
      <c r="H260" s="42"/>
      <c r="I260" s="26"/>
      <c r="J260" s="42"/>
      <c r="K260" s="26"/>
      <c r="L260" s="42"/>
      <c r="M260" s="133"/>
      <c r="N260" s="134"/>
    </row>
    <row r="261" spans="1:20" ht="16.149999999999999" customHeight="1" x14ac:dyDescent="0.2">
      <c r="A261" s="26"/>
      <c r="B261" s="42"/>
      <c r="C261" s="26"/>
      <c r="D261" s="42"/>
      <c r="E261" s="25"/>
      <c r="F261" s="42"/>
      <c r="G261" s="26"/>
      <c r="H261" s="42"/>
      <c r="I261" s="26"/>
      <c r="J261" s="42"/>
      <c r="K261" s="133"/>
      <c r="L261" s="134"/>
    </row>
    <row r="262" spans="1:20" ht="16.149999999999999" customHeight="1" x14ac:dyDescent="0.2">
      <c r="A262" s="26"/>
      <c r="B262" s="42"/>
      <c r="C262" s="26"/>
      <c r="D262" s="42"/>
      <c r="E262" s="25"/>
      <c r="F262" s="42"/>
      <c r="G262" s="26"/>
      <c r="H262" s="42"/>
      <c r="I262" s="133"/>
      <c r="J262" s="134"/>
    </row>
    <row r="263" spans="1:20" ht="16.149999999999999" customHeight="1" x14ac:dyDescent="0.2">
      <c r="A263" s="26"/>
      <c r="B263" s="42"/>
      <c r="C263" s="26"/>
      <c r="D263" s="42"/>
      <c r="E263" s="25"/>
      <c r="F263" s="42"/>
      <c r="G263" s="133"/>
      <c r="H263" s="134"/>
    </row>
    <row r="264" spans="1:20" ht="16.149999999999999" customHeight="1" x14ac:dyDescent="0.2">
      <c r="A264" s="26"/>
      <c r="B264" s="42"/>
      <c r="C264" s="26"/>
      <c r="D264" s="42"/>
      <c r="E264" s="270"/>
      <c r="F264" s="134"/>
    </row>
    <row r="265" spans="1:20" ht="16.149999999999999" customHeight="1" x14ac:dyDescent="0.2">
      <c r="A265" s="26"/>
      <c r="B265" s="42"/>
      <c r="C265" s="133"/>
      <c r="D265" s="134"/>
    </row>
    <row r="266" spans="1:20" ht="16.149999999999999" customHeight="1" x14ac:dyDescent="0.2">
      <c r="A266" s="133"/>
      <c r="B266" s="134"/>
    </row>
  </sheetData>
  <sheetProtection algorithmName="SHA-512" hashValue="2YNNN0noE/6LohWMNAO0cSboZTbpOzS+1yQG5VkifjCGg+kgHwQAD2V3LEWcOu3VHH0V7I5RNS6lTFvtEBjD/A==" saltValue="buZ9rf0DrFo2W2iueNmsXg==" spinCount="100000" sheet="1" objects="1" scenarios="1"/>
  <mergeCells count="19">
    <mergeCell ref="U50:V50"/>
    <mergeCell ref="I50:J50"/>
    <mergeCell ref="K50:L50"/>
    <mergeCell ref="M50:N50"/>
    <mergeCell ref="O50:P50"/>
    <mergeCell ref="Q50:R50"/>
    <mergeCell ref="S50:T50"/>
    <mergeCell ref="G30:G32"/>
    <mergeCell ref="G33:H33"/>
    <mergeCell ref="A50:B50"/>
    <mergeCell ref="C50:D50"/>
    <mergeCell ref="E50:F50"/>
    <mergeCell ref="G50:H50"/>
    <mergeCell ref="B26:C26"/>
    <mergeCell ref="A1:I1"/>
    <mergeCell ref="A7:I7"/>
    <mergeCell ref="A9:A10"/>
    <mergeCell ref="B9:C10"/>
    <mergeCell ref="A22:I2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5FBB-DAB7-4345-BFB8-BE261E5A5B8F}">
  <sheetPr>
    <tabColor theme="5" tint="0.79998168889431442"/>
  </sheetPr>
  <dimension ref="A1:V254"/>
  <sheetViews>
    <sheetView zoomScaleNormal="100" workbookViewId="0">
      <selection sqref="A1:O1"/>
    </sheetView>
  </sheetViews>
  <sheetFormatPr defaultColWidth="0" defaultRowHeight="16.149999999999999" customHeight="1" zeroHeight="1" x14ac:dyDescent="0.2"/>
  <cols>
    <col min="1" max="3" width="13.140625" style="175" customWidth="1"/>
    <col min="4" max="4" width="17.28515625" style="175" bestFit="1" customWidth="1"/>
    <col min="5" max="5" width="21.42578125" style="175" customWidth="1"/>
    <col min="6" max="6" width="11.7109375" style="175" customWidth="1"/>
    <col min="7" max="8" width="13.140625" style="175" customWidth="1"/>
    <col min="9" max="9" width="9.28515625" style="175" customWidth="1"/>
    <col min="10" max="10" width="13.140625" style="175" customWidth="1"/>
    <col min="11" max="11" width="10.140625" style="175" customWidth="1"/>
    <col min="12" max="12" width="12.28515625" style="175" customWidth="1"/>
    <col min="13" max="13" width="13.140625" style="175" bestFit="1" customWidth="1"/>
    <col min="14" max="14" width="13.140625" style="175" customWidth="1"/>
    <col min="15" max="15" width="13.140625" style="176" customWidth="1"/>
    <col min="16" max="16" width="13.140625" style="175" customWidth="1"/>
    <col min="17" max="17" width="22.28515625" style="176" customWidth="1"/>
    <col min="18" max="18" width="22.28515625" style="177" customWidth="1"/>
    <col min="19" max="19" width="14" style="178" bestFit="1" customWidth="1"/>
    <col min="20" max="20" width="13.140625" style="179" customWidth="1"/>
    <col min="21" max="21" width="13.140625" style="175" hidden="1" customWidth="1"/>
    <col min="22" max="22" width="14.42578125" style="175" hidden="1" customWidth="1"/>
    <col min="23" max="16384" width="13.140625" style="175" hidden="1"/>
  </cols>
  <sheetData>
    <row r="1" spans="1:15" ht="36" customHeight="1" x14ac:dyDescent="0.2">
      <c r="A1" s="345" t="s">
        <v>55</v>
      </c>
      <c r="B1" s="345"/>
      <c r="C1" s="345"/>
      <c r="D1" s="345"/>
      <c r="E1" s="345"/>
      <c r="F1" s="345"/>
      <c r="G1" s="345"/>
      <c r="H1" s="345"/>
      <c r="I1" s="345"/>
      <c r="J1" s="345"/>
      <c r="K1" s="345"/>
      <c r="L1" s="345"/>
      <c r="M1" s="345"/>
      <c r="N1" s="345"/>
      <c r="O1" s="345"/>
    </row>
    <row r="2" spans="1:15" ht="16.149999999999999" customHeight="1" x14ac:dyDescent="0.2">
      <c r="A2" s="180"/>
      <c r="B2" s="180"/>
      <c r="C2" s="180"/>
      <c r="D2" s="180"/>
      <c r="E2" s="180"/>
      <c r="F2" s="180"/>
      <c r="G2" s="180"/>
      <c r="H2" s="180"/>
      <c r="I2" s="180"/>
      <c r="J2" s="180"/>
      <c r="K2" s="180"/>
    </row>
    <row r="3" spans="1:15" ht="16.149999999999999" customHeight="1" x14ac:dyDescent="0.2">
      <c r="A3" s="181" t="s">
        <v>56</v>
      </c>
    </row>
    <row r="4" spans="1:15" ht="16.149999999999999" customHeight="1" x14ac:dyDescent="0.2">
      <c r="A4" s="240" t="s">
        <v>128</v>
      </c>
    </row>
    <row r="5" spans="1:15" ht="16.149999999999999" customHeight="1" x14ac:dyDescent="0.2">
      <c r="A5" s="240" t="s">
        <v>129</v>
      </c>
    </row>
    <row r="6" spans="1:15" ht="16.149999999999999" customHeight="1" x14ac:dyDescent="0.2"/>
    <row r="7" spans="1:15" ht="24" customHeight="1" x14ac:dyDescent="0.2">
      <c r="A7" s="346" t="s">
        <v>57</v>
      </c>
      <c r="B7" s="346"/>
      <c r="C7" s="347"/>
      <c r="D7" s="348"/>
    </row>
    <row r="8" spans="1:15" ht="24" customHeight="1" x14ac:dyDescent="0.2">
      <c r="A8" s="346"/>
      <c r="B8" s="346"/>
      <c r="C8" s="349"/>
      <c r="D8" s="350"/>
    </row>
    <row r="9" spans="1:15" ht="16.149999999999999" customHeight="1" x14ac:dyDescent="0.2"/>
    <row r="10" spans="1:15" ht="16.149999999999999" customHeight="1" x14ac:dyDescent="0.2">
      <c r="A10" s="175" t="s">
        <v>18</v>
      </c>
      <c r="B10" s="249" t="s">
        <v>140</v>
      </c>
      <c r="C10" s="181" t="s">
        <v>64</v>
      </c>
      <c r="D10" s="181"/>
      <c r="I10" s="182"/>
    </row>
    <row r="11" spans="1:15" ht="16.149999999999999" customHeight="1" x14ac:dyDescent="0.2">
      <c r="B11" s="275" t="s">
        <v>7</v>
      </c>
      <c r="C11" s="250" t="s">
        <v>147</v>
      </c>
      <c r="D11" s="181"/>
      <c r="I11" s="182"/>
    </row>
    <row r="12" spans="1:15" ht="16.149999999999999" customHeight="1" x14ac:dyDescent="0.2">
      <c r="B12" s="249" t="s">
        <v>134</v>
      </c>
      <c r="C12" s="240" t="s">
        <v>123</v>
      </c>
      <c r="D12" s="181"/>
      <c r="I12" s="182"/>
    </row>
    <row r="13" spans="1:15" ht="16.149999999999999" customHeight="1" x14ac:dyDescent="0.2">
      <c r="B13" s="275" t="s">
        <v>0</v>
      </c>
      <c r="C13" s="240" t="s">
        <v>126</v>
      </c>
      <c r="D13" s="181"/>
      <c r="I13" s="182"/>
    </row>
    <row r="14" spans="1:15" ht="16.149999999999999" customHeight="1" x14ac:dyDescent="0.2">
      <c r="B14" s="275" t="s">
        <v>58</v>
      </c>
      <c r="C14" s="184" t="s">
        <v>111</v>
      </c>
      <c r="D14" s="181"/>
      <c r="I14" s="182"/>
    </row>
    <row r="15" spans="1:15" ht="16.149999999999999" customHeight="1" x14ac:dyDescent="0.2">
      <c r="B15" s="275" t="s">
        <v>22</v>
      </c>
      <c r="C15" s="181" t="s">
        <v>19</v>
      </c>
      <c r="D15" s="181"/>
    </row>
    <row r="16" spans="1:15" ht="16.149999999999999" customHeight="1" x14ac:dyDescent="0.2">
      <c r="B16" s="275" t="s">
        <v>59</v>
      </c>
      <c r="C16" s="240" t="s">
        <v>130</v>
      </c>
      <c r="D16" s="181"/>
      <c r="M16" s="175" t="s">
        <v>31</v>
      </c>
    </row>
    <row r="17" spans="1:16" ht="16.149999999999999" customHeight="1" x14ac:dyDescent="0.2"/>
    <row r="18" spans="1:16" ht="16.149999999999999" customHeight="1" x14ac:dyDescent="0.2">
      <c r="A18" s="181" t="s">
        <v>67</v>
      </c>
    </row>
    <row r="19" spans="1:16" ht="16.149999999999999" customHeight="1" x14ac:dyDescent="0.2">
      <c r="K19" s="185"/>
      <c r="L19" s="185"/>
      <c r="M19" s="185"/>
      <c r="N19" s="185"/>
      <c r="O19" s="186"/>
      <c r="P19" s="185"/>
    </row>
    <row r="20" spans="1:16" ht="96" customHeight="1" x14ac:dyDescent="0.2">
      <c r="A20" s="351" t="s">
        <v>141</v>
      </c>
      <c r="B20" s="352"/>
      <c r="C20" s="352"/>
      <c r="D20" s="352"/>
      <c r="E20" s="352"/>
      <c r="F20" s="352"/>
      <c r="G20" s="352"/>
      <c r="H20" s="352"/>
      <c r="I20" s="352"/>
      <c r="J20" s="352"/>
      <c r="K20" s="352"/>
      <c r="L20" s="352"/>
      <c r="M20" s="352"/>
      <c r="N20" s="352"/>
      <c r="O20" s="352"/>
      <c r="P20" s="185"/>
    </row>
    <row r="21" spans="1:16" ht="16.149999999999999" customHeight="1" x14ac:dyDescent="0.2"/>
    <row r="22" spans="1:16" ht="16.149999999999999" customHeight="1" x14ac:dyDescent="0.2">
      <c r="A22" s="187" t="s">
        <v>83</v>
      </c>
    </row>
    <row r="23" spans="1:16" ht="16.149999999999999" customHeight="1" x14ac:dyDescent="0.2">
      <c r="A23" s="187"/>
      <c r="B23" s="188"/>
      <c r="C23" s="187"/>
    </row>
    <row r="24" spans="1:16" ht="16.149999999999999" customHeight="1" x14ac:dyDescent="0.2">
      <c r="A24" s="187"/>
      <c r="B24" s="188"/>
      <c r="C24" s="187"/>
    </row>
    <row r="25" spans="1:16" ht="16.149999999999999" customHeight="1" x14ac:dyDescent="0.2">
      <c r="A25" s="187"/>
      <c r="B25" s="188"/>
      <c r="C25" s="187"/>
    </row>
    <row r="26" spans="1:16" ht="16.149999999999999" customHeight="1" x14ac:dyDescent="0.2">
      <c r="A26" s="187"/>
      <c r="B26" s="188"/>
      <c r="C26" s="187"/>
    </row>
    <row r="27" spans="1:16" ht="16.149999999999999" customHeight="1" x14ac:dyDescent="0.2">
      <c r="A27" s="189" t="s">
        <v>18</v>
      </c>
      <c r="B27" s="188" t="s">
        <v>0</v>
      </c>
      <c r="C27" s="241" t="s">
        <v>126</v>
      </c>
    </row>
    <row r="28" spans="1:16" ht="16.149999999999999" customHeight="1" x14ac:dyDescent="0.2">
      <c r="B28" s="188" t="s">
        <v>58</v>
      </c>
      <c r="C28" s="257" t="s">
        <v>149</v>
      </c>
    </row>
    <row r="29" spans="1:16" ht="16.149999999999999" customHeight="1" x14ac:dyDescent="0.2"/>
    <row r="30" spans="1:16" ht="16.149999999999999" customHeight="1" x14ac:dyDescent="0.2">
      <c r="B30" s="188" t="s">
        <v>86</v>
      </c>
      <c r="C30" s="258" t="s">
        <v>150</v>
      </c>
    </row>
    <row r="31" spans="1:16" ht="16.149999999999999" customHeight="1" x14ac:dyDescent="0.2"/>
    <row r="32" spans="1:16" ht="16.149999999999999" customHeight="1" x14ac:dyDescent="0.2">
      <c r="B32" s="249" t="s">
        <v>78</v>
      </c>
      <c r="C32" s="183" t="s">
        <v>87</v>
      </c>
    </row>
    <row r="33" spans="1:21" ht="16.149999999999999" customHeight="1" x14ac:dyDescent="0.2"/>
    <row r="34" spans="1:21" ht="16.149999999999999" customHeight="1" x14ac:dyDescent="0.2">
      <c r="B34" s="188" t="s">
        <v>82</v>
      </c>
      <c r="C34" s="257" t="s">
        <v>151</v>
      </c>
      <c r="D34" s="190"/>
      <c r="E34" s="190"/>
      <c r="F34" s="190"/>
      <c r="G34" s="190"/>
    </row>
    <row r="35" spans="1:21" ht="16.149999999999999" customHeight="1" x14ac:dyDescent="0.2">
      <c r="B35" s="191"/>
      <c r="C35" s="191"/>
      <c r="D35" s="191"/>
      <c r="E35" s="191"/>
      <c r="F35" s="191"/>
      <c r="G35" s="191"/>
      <c r="H35" s="191"/>
      <c r="I35" s="191"/>
    </row>
    <row r="36" spans="1:21" ht="16.149999999999999" customHeight="1" x14ac:dyDescent="0.2"/>
    <row r="37" spans="1:21" ht="16.149999999999999" customHeight="1" x14ac:dyDescent="0.2">
      <c r="A37" s="240" t="s">
        <v>121</v>
      </c>
    </row>
    <row r="38" spans="1:21" ht="16.149999999999999" customHeight="1" x14ac:dyDescent="0.3">
      <c r="A38" s="190" t="s">
        <v>0</v>
      </c>
      <c r="B38" s="190" t="s">
        <v>22</v>
      </c>
      <c r="C38" s="190" t="s">
        <v>134</v>
      </c>
      <c r="D38" s="192" t="s">
        <v>146</v>
      </c>
      <c r="E38" s="192" t="s">
        <v>145</v>
      </c>
      <c r="F38" s="192" t="s">
        <v>8</v>
      </c>
      <c r="G38" s="192" t="s">
        <v>81</v>
      </c>
      <c r="H38" s="192" t="s">
        <v>84</v>
      </c>
      <c r="I38" s="192" t="s">
        <v>85</v>
      </c>
      <c r="J38" s="192" t="s">
        <v>88</v>
      </c>
      <c r="K38" s="190" t="s">
        <v>78</v>
      </c>
      <c r="L38" s="190" t="s">
        <v>82</v>
      </c>
      <c r="M38" s="190" t="s">
        <v>60</v>
      </c>
      <c r="Q38" s="186" t="s">
        <v>61</v>
      </c>
      <c r="R38" s="179"/>
      <c r="S38" s="193" t="s">
        <v>62</v>
      </c>
    </row>
    <row r="39" spans="1:21" ht="16.149999999999999" customHeight="1" thickBot="1" x14ac:dyDescent="0.25">
      <c r="A39" s="186">
        <f>IF('Normal Plots'!$Y$37="No",COUNT(_xlfn.ANCHORARRAY('Data Sorting (TSS)'!$B$2)),COUNT(_xlfn.ANCHORARRAY('Data Sorting (TSS)'!$N$2)))</f>
        <v>0</v>
      </c>
      <c r="B39" s="194">
        <v>0.05</v>
      </c>
      <c r="C39" s="186" t="str">
        <f>IF($A$39&lt;3,"n&lt;3",AVERAGE(_xlfn.ANCHORARRAY($P$40)))</f>
        <v>n&lt;3</v>
      </c>
      <c r="D39" s="186" t="str">
        <f>IF($A$39&lt;3,"n&lt;3",SUM($Q$40:$Q$254))</f>
        <v>n&lt;3</v>
      </c>
      <c r="E39" s="186" t="str">
        <f>IF($A$39&lt;3,"n&lt;3",SUM($S$40:$S$254)^2)</f>
        <v>n&lt;3</v>
      </c>
      <c r="F39" s="185" t="str">
        <f>IF($A$39&lt;3,"n&lt;3",IF($A$39=3,2^-0.5,($H$39/SQRT($J$39)+(0.221157*$K$39)-(0.147981*$K$39^2)-(2.07119*$K$39^3)+(4.434685*$K$39^4)-(2.706056*$K$39^5))))</f>
        <v>n&lt;3</v>
      </c>
      <c r="G39" s="185" t="str">
        <f>IF($A$39&lt;3,"n&lt;3",IF($A$39=3,0,($I$39/SQRT($J$39)+(0.042981*$K$39)-(0.293762*$K$39^2)-(1.752461*$K$39^3)+(5.682633*$K$39^4)-(3.582663*$K$39^5))))</f>
        <v>n&lt;3</v>
      </c>
      <c r="H39" s="185" t="str">
        <f>IF($A$39&lt;3,"n&lt;3",INDEX($T$40:$T$254,MATCH(A39,$O$40:$O$254,0)))</f>
        <v>n&lt;3</v>
      </c>
      <c r="I39" s="185" t="str">
        <f>IF($A$39&lt;3,"n&lt;3",INDEX($T$40:$T$254,MATCH($A$39-1,$O$40:$O$254,0)))</f>
        <v>n&lt;3</v>
      </c>
      <c r="J39" s="185" t="str">
        <f>IF($A$39&lt;3,"n&lt;3",SUMSQ($T$40:$T$254))</f>
        <v>n&lt;3</v>
      </c>
      <c r="K39" s="177" t="str">
        <f>IF($A$39&lt;3,"n&lt;3",1/SQRT($A$39))</f>
        <v>n&lt;3</v>
      </c>
      <c r="L39" s="185" t="str">
        <f>IF($A$39&lt;3,"n&lt;3",($J$39-(2*$H$39^2)-(2*$I$39^2))/(1-(2*$F$39^2)-(2*$G$39^2)))</f>
        <v>n&lt;3</v>
      </c>
      <c r="M39" s="185" t="str">
        <f>IF($A$39&lt;3,"n&lt;3",($E$39)/$D$39)</f>
        <v>n&lt;3</v>
      </c>
      <c r="O39" s="195" t="s">
        <v>7</v>
      </c>
      <c r="P39" s="196" t="s">
        <v>142</v>
      </c>
      <c r="Q39" s="197" t="s">
        <v>143</v>
      </c>
      <c r="R39" s="198" t="s">
        <v>8</v>
      </c>
      <c r="S39" s="199" t="s">
        <v>144</v>
      </c>
      <c r="T39" s="198" t="s">
        <v>84</v>
      </c>
      <c r="U39" s="200"/>
    </row>
    <row r="40" spans="1:21" ht="16.149999999999999" customHeight="1" x14ac:dyDescent="0.2">
      <c r="O40" s="201" t="str">
        <f>IF($A$39&lt;3,"",IF(ISNUMBER($P40),SUBTOTAL(3,$P$40:P40),""))</f>
        <v/>
      </c>
      <c r="P40" s="202" t="str" cm="1">
        <f t="array" ref="P40">IF($A$39&lt;3,"",IF('Normal Plots'!$Y$37="No",_xlfn.ANCHORARRAY('Data Sorting (TSS)'!$D$2),_xlfn.ANCHORARRAY('Data Sorting (TSS)'!$O$2)))</f>
        <v/>
      </c>
      <c r="Q40" s="203" t="str">
        <f>IF($A$39&lt;3,"",IF(ISNUMBER($P40),($P40-$C$39)^2,""))</f>
        <v/>
      </c>
      <c r="R40" s="204" t="str">
        <f>IF($A$39&lt;3,"",IF(ISNUMBER($P40),IF(O40=1,-$F$39,IF(O40=2,-$G$39,IF(O40=$A$39-1,$G$39,IF(O40=$A$39,$F$39,T40/SQRT($L$39))))),""))</f>
        <v/>
      </c>
      <c r="S40" s="205" t="str">
        <f>IF($A$39&lt;3,"",IF(ISNUMBER($P40),$R40*$P40,""))</f>
        <v/>
      </c>
      <c r="T40" s="204" t="str">
        <f>IF($A$39&lt;3,"",IF(ISNUMBER($P40),_xlfn.NORM.S.INV(($O40-0.375)/($A$39+0.25)),""))</f>
        <v/>
      </c>
      <c r="U40" s="200"/>
    </row>
    <row r="41" spans="1:21" ht="16.149999999999999" customHeight="1" x14ac:dyDescent="0.2">
      <c r="A41" s="353" t="s">
        <v>118</v>
      </c>
      <c r="B41" s="354"/>
      <c r="C41" s="354"/>
      <c r="D41" s="354"/>
      <c r="E41" s="354"/>
      <c r="F41" s="354"/>
      <c r="G41" s="354"/>
      <c r="H41" s="354"/>
      <c r="I41" s="354"/>
      <c r="J41" s="354"/>
      <c r="K41" s="354"/>
      <c r="L41" s="355"/>
      <c r="O41" s="206" t="str">
        <f>IF($A$39&lt;3,"",IF(ISNUMBER($P41),SUBTOTAL(3,$P$40:P41),""))</f>
        <v/>
      </c>
      <c r="P41" s="202"/>
      <c r="Q41" s="203" t="str">
        <f>IF($A$39&lt;3,"",IF(ISNUMBER($P41),($P41-$C$39)^2,""))</f>
        <v/>
      </c>
      <c r="R41" s="204" t="str">
        <f>IF($A$39&lt;3,"",IF(ISNUMBER($P41),IF(O41=1,-$F$39,IF(O41=2,-$G$39,IF(O41=$A$39-1,$G$39,IF(O41=$A$39,$F$39,T41/SQRT($L$39))))),""))</f>
        <v/>
      </c>
      <c r="S41" s="205" t="str">
        <f>IF($A$39&lt;3,"",IF(ISNUMBER($P41),$R41*$P41,""))</f>
        <v/>
      </c>
      <c r="T41" s="204" t="str">
        <f t="shared" ref="T41:T104" si="0">IF($A$39&lt;3,"",IF(ISNUMBER($P41),_xlfn.NORM.S.INV(($O41-0.375)/($A$39+0.25)),""))</f>
        <v/>
      </c>
      <c r="U41" s="200"/>
    </row>
    <row r="42" spans="1:21" ht="16.149999999999999" customHeight="1" x14ac:dyDescent="0.2">
      <c r="A42" s="200"/>
      <c r="B42" s="207" t="s">
        <v>59</v>
      </c>
      <c r="C42" s="208" t="s">
        <v>119</v>
      </c>
      <c r="D42" s="109"/>
      <c r="E42" s="109"/>
      <c r="F42" s="109"/>
      <c r="G42" s="109"/>
      <c r="H42" s="339"/>
      <c r="I42" s="340"/>
      <c r="J42" s="340"/>
      <c r="K42" s="341"/>
      <c r="L42" s="209"/>
      <c r="O42" s="206" t="str">
        <f>IF($A$39&lt;3,"",IF(ISNUMBER($P42),SUBTOTAL(3,$P$40:P42),""))</f>
        <v/>
      </c>
      <c r="P42" s="202"/>
      <c r="Q42" s="203" t="str">
        <f>IF($A$39&lt;3,"",IF(ISNUMBER($P42),($P42-$C$39)^2,""))</f>
        <v/>
      </c>
      <c r="R42" s="204" t="str">
        <f>IF($A$39&lt;3,"",IF(ISNUMBER($P42),IF(O42=1,-$F$39,IF(O42=2,-$G$39,IF(O42=$A$39-1,$G$39,IF(O42=$A$39,$F$39,T42/SQRT($L$39))))),""))</f>
        <v/>
      </c>
      <c r="S42" s="205" t="str">
        <f>IF($A$39&lt;3,"",IF(ISNUMBER($P42),$R42*$P42,""))</f>
        <v/>
      </c>
      <c r="T42" s="204" t="str">
        <f t="shared" si="0"/>
        <v/>
      </c>
      <c r="U42" s="200"/>
    </row>
    <row r="43" spans="1:21" ht="16.149999999999999" customHeight="1" x14ac:dyDescent="0.2">
      <c r="A43" s="200"/>
      <c r="B43" s="109"/>
      <c r="C43" s="109"/>
      <c r="D43" s="109"/>
      <c r="E43" s="109"/>
      <c r="F43" s="109"/>
      <c r="G43" s="109"/>
      <c r="H43" s="342"/>
      <c r="I43" s="343"/>
      <c r="J43" s="343"/>
      <c r="K43" s="344"/>
      <c r="L43" s="209"/>
      <c r="O43" s="206" t="str">
        <f>IF($A$39&lt;3,"",IF(ISNUMBER($P43),SUBTOTAL(3,$P$40:P43),""))</f>
        <v/>
      </c>
      <c r="P43" s="202"/>
      <c r="Q43" s="203" t="str">
        <f t="shared" ref="Q43:Q106" si="1">IF($A$39&lt;3,"",IF(ISNUMBER($P43),($P43-$C$39)^2,""))</f>
        <v/>
      </c>
      <c r="R43" s="204" t="str">
        <f t="shared" ref="R43:R106" si="2">IF($A$39&lt;3,"",IF(ISNUMBER($P43),IF(O43=1,-$F$39,IF(O43=2,-$G$39,IF(O43=$A$39-1,$G$39,IF(O43=$A$39,$F$39,T43/SQRT($L$39))))),""))</f>
        <v/>
      </c>
      <c r="S43" s="205" t="str">
        <f t="shared" ref="S43:S106" si="3">IF($A$39&lt;3,"",IF(ISNUMBER($P43),$R43*$P43,""))</f>
        <v/>
      </c>
      <c r="T43" s="204" t="str">
        <f t="shared" si="0"/>
        <v/>
      </c>
      <c r="U43" s="200"/>
    </row>
    <row r="44" spans="1:21" ht="16.149999999999999" customHeight="1" x14ac:dyDescent="0.2">
      <c r="A44" s="200"/>
      <c r="B44" s="109"/>
      <c r="C44" s="109"/>
      <c r="D44" s="109"/>
      <c r="E44" s="109"/>
      <c r="F44" s="109"/>
      <c r="G44" s="109"/>
      <c r="H44" s="109"/>
      <c r="I44" s="109"/>
      <c r="J44" s="109"/>
      <c r="K44" s="109"/>
      <c r="L44" s="209"/>
      <c r="O44" s="206" t="str">
        <f>IF($A$39&lt;3,"",IF(ISNUMBER($P44),SUBTOTAL(3,$P$40:P44),""))</f>
        <v/>
      </c>
      <c r="P44" s="202"/>
      <c r="Q44" s="203" t="str">
        <f t="shared" si="1"/>
        <v/>
      </c>
      <c r="R44" s="204" t="str">
        <f t="shared" si="2"/>
        <v/>
      </c>
      <c r="S44" s="205" t="str">
        <f t="shared" si="3"/>
        <v/>
      </c>
      <c r="T44" s="204" t="str">
        <f t="shared" si="0"/>
        <v/>
      </c>
      <c r="U44" s="200"/>
    </row>
    <row r="45" spans="1:21" ht="16.149999999999999" customHeight="1" x14ac:dyDescent="0.2">
      <c r="A45" s="200"/>
      <c r="B45" s="109"/>
      <c r="C45" s="109"/>
      <c r="D45" s="109"/>
      <c r="E45" s="109"/>
      <c r="F45" s="274" t="s">
        <v>59</v>
      </c>
      <c r="G45" s="359" t="s">
        <v>65</v>
      </c>
      <c r="H45" s="359"/>
      <c r="I45" s="109"/>
      <c r="J45" s="109"/>
      <c r="K45" s="208"/>
      <c r="L45" s="209"/>
      <c r="O45" s="206" t="str">
        <f>IF($A$39&lt;3,"",IF(ISNUMBER($P45),SUBTOTAL(3,$P$40:P45),""))</f>
        <v/>
      </c>
      <c r="P45" s="202"/>
      <c r="Q45" s="203" t="str">
        <f t="shared" si="1"/>
        <v/>
      </c>
      <c r="R45" s="204" t="str">
        <f>IF($A$39&lt;3,"",IF(ISNUMBER($P45),IF(O45=1,-$F$39,IF(O45=2,-$G$39,IF(O45=$A$39-1,$G$39,IF(O45=$A$39,$F$39,T45/SQRT($L$39))))),""))</f>
        <v/>
      </c>
      <c r="S45" s="205" t="str">
        <f t="shared" si="3"/>
        <v/>
      </c>
      <c r="T45" s="204" t="str">
        <f t="shared" si="0"/>
        <v/>
      </c>
      <c r="U45" s="200"/>
    </row>
    <row r="46" spans="1:21" ht="16.149999999999999" customHeight="1" x14ac:dyDescent="0.2">
      <c r="A46" s="210"/>
      <c r="B46" s="211"/>
      <c r="C46" s="211"/>
      <c r="D46" s="211"/>
      <c r="E46" s="211"/>
      <c r="F46" s="212" t="str">
        <f>IF(OR($A$39&lt;3,$A$39&gt;3),"n≠3",(6/PI())*(ASIN(SQRT($M$39))-ASIN(SQRT(0.75))))</f>
        <v>n≠3</v>
      </c>
      <c r="G46" s="360" t="str">
        <f>IF(OR($A$39&lt;3,$A$39&gt;3),"n≠3",IF($F$46&gt;$B$39,"YES","NO"))</f>
        <v>n≠3</v>
      </c>
      <c r="H46" s="360"/>
      <c r="I46" s="211"/>
      <c r="J46" s="211"/>
      <c r="K46" s="211"/>
      <c r="L46" s="213"/>
      <c r="O46" s="206" t="str">
        <f>IF($A$39&lt;3,"",IF(ISNUMBER($P46),SUBTOTAL(3,$P$40:P46),""))</f>
        <v/>
      </c>
      <c r="P46" s="202"/>
      <c r="Q46" s="203" t="str">
        <f t="shared" si="1"/>
        <v/>
      </c>
      <c r="R46" s="204" t="str">
        <f t="shared" si="2"/>
        <v/>
      </c>
      <c r="S46" s="205" t="str">
        <f t="shared" si="3"/>
        <v/>
      </c>
      <c r="T46" s="204" t="str">
        <f t="shared" si="0"/>
        <v/>
      </c>
      <c r="U46" s="200"/>
    </row>
    <row r="47" spans="1:21" ht="16.149999999999999" customHeight="1" x14ac:dyDescent="0.2">
      <c r="O47" s="206" t="str">
        <f>IF($A$39&lt;3,"",IF(ISNUMBER($P47),SUBTOTAL(3,$P$40:P47),""))</f>
        <v/>
      </c>
      <c r="P47" s="202"/>
      <c r="Q47" s="203" t="str">
        <f t="shared" si="1"/>
        <v/>
      </c>
      <c r="R47" s="204" t="str">
        <f t="shared" si="2"/>
        <v/>
      </c>
      <c r="S47" s="205" t="str">
        <f t="shared" si="3"/>
        <v/>
      </c>
      <c r="T47" s="204" t="str">
        <f t="shared" si="0"/>
        <v/>
      </c>
      <c r="U47" s="200"/>
    </row>
    <row r="48" spans="1:21" ht="16.149999999999999" customHeight="1" x14ac:dyDescent="0.2">
      <c r="A48" s="353" t="s">
        <v>79</v>
      </c>
      <c r="B48" s="354"/>
      <c r="C48" s="354"/>
      <c r="D48" s="354"/>
      <c r="E48" s="354"/>
      <c r="F48" s="354"/>
      <c r="G48" s="354"/>
      <c r="H48" s="354"/>
      <c r="I48" s="354"/>
      <c r="J48" s="354"/>
      <c r="K48" s="354"/>
      <c r="L48" s="355"/>
      <c r="O48" s="206" t="str">
        <f>IF($A$39&lt;3,"",IF(ISNUMBER($P48),SUBTOTAL(3,$P$40:P48),""))</f>
        <v/>
      </c>
      <c r="P48" s="202"/>
      <c r="Q48" s="203" t="str">
        <f t="shared" si="1"/>
        <v/>
      </c>
      <c r="R48" s="204" t="str">
        <f t="shared" si="2"/>
        <v/>
      </c>
      <c r="S48" s="205" t="str">
        <f t="shared" si="3"/>
        <v/>
      </c>
      <c r="T48" s="204" t="str">
        <f t="shared" si="0"/>
        <v/>
      </c>
      <c r="U48" s="200"/>
    </row>
    <row r="49" spans="1:21" ht="16.149999999999999" customHeight="1" x14ac:dyDescent="0.2">
      <c r="A49" s="200"/>
      <c r="B49" s="214" t="s">
        <v>90</v>
      </c>
      <c r="C49" s="215" t="s">
        <v>93</v>
      </c>
      <c r="D49" s="109"/>
      <c r="E49" s="109"/>
      <c r="F49" s="109"/>
      <c r="G49" s="109"/>
      <c r="H49" s="109"/>
      <c r="I49" s="109"/>
      <c r="J49" s="109"/>
      <c r="K49" s="109"/>
      <c r="L49" s="209"/>
      <c r="O49" s="206" t="str">
        <f>IF($A$39&lt;3,"",IF(ISNUMBER($P49),SUBTOTAL(3,$P$40:P49),""))</f>
        <v/>
      </c>
      <c r="P49" s="202"/>
      <c r="Q49" s="203" t="str">
        <f t="shared" si="1"/>
        <v/>
      </c>
      <c r="R49" s="204" t="str">
        <f t="shared" si="2"/>
        <v/>
      </c>
      <c r="S49" s="205" t="str">
        <f t="shared" si="3"/>
        <v/>
      </c>
      <c r="T49" s="204" t="str">
        <f t="shared" si="0"/>
        <v/>
      </c>
      <c r="U49" s="200"/>
    </row>
    <row r="50" spans="1:21" ht="16.149999999999999" customHeight="1" x14ac:dyDescent="0.2">
      <c r="A50" s="200"/>
      <c r="B50" s="214" t="s">
        <v>74</v>
      </c>
      <c r="C50" s="215" t="s">
        <v>89</v>
      </c>
      <c r="D50" s="216"/>
      <c r="E50" s="109"/>
      <c r="F50" s="217"/>
      <c r="G50" s="218"/>
      <c r="H50" s="109"/>
      <c r="I50" s="109"/>
      <c r="J50" s="216"/>
      <c r="K50" s="109"/>
      <c r="L50" s="209"/>
      <c r="O50" s="206" t="str">
        <f>IF($A$39&lt;3,"",IF(ISNUMBER($P50),SUBTOTAL(3,$P$40:P50),""))</f>
        <v/>
      </c>
      <c r="P50" s="202"/>
      <c r="Q50" s="203" t="str">
        <f t="shared" si="1"/>
        <v/>
      </c>
      <c r="R50" s="204" t="str">
        <f t="shared" si="2"/>
        <v/>
      </c>
      <c r="S50" s="205" t="str">
        <f t="shared" si="3"/>
        <v/>
      </c>
      <c r="T50" s="204" t="str">
        <f t="shared" si="0"/>
        <v/>
      </c>
      <c r="U50" s="200"/>
    </row>
    <row r="51" spans="1:21" ht="16.149999999999999" customHeight="1" x14ac:dyDescent="0.2">
      <c r="A51" s="219"/>
      <c r="B51" s="214" t="s">
        <v>75</v>
      </c>
      <c r="C51" s="220" t="s">
        <v>92</v>
      </c>
      <c r="D51" s="109"/>
      <c r="E51" s="109"/>
      <c r="F51" s="109"/>
      <c r="G51" s="217"/>
      <c r="H51" s="109"/>
      <c r="I51" s="217"/>
      <c r="J51" s="216"/>
      <c r="K51" s="109"/>
      <c r="L51" s="209"/>
      <c r="O51" s="206" t="str">
        <f>IF($A$39&lt;3,"",IF(ISNUMBER($P51),SUBTOTAL(3,$P$40:P51),""))</f>
        <v/>
      </c>
      <c r="P51" s="202"/>
      <c r="Q51" s="203" t="str">
        <f t="shared" si="1"/>
        <v/>
      </c>
      <c r="R51" s="204" t="str">
        <f t="shared" si="2"/>
        <v/>
      </c>
      <c r="S51" s="205" t="str">
        <f t="shared" si="3"/>
        <v/>
      </c>
      <c r="T51" s="204" t="str">
        <f t="shared" si="0"/>
        <v/>
      </c>
      <c r="U51" s="200"/>
    </row>
    <row r="52" spans="1:21" ht="16.149999999999999" customHeight="1" x14ac:dyDescent="0.2">
      <c r="A52" s="221"/>
      <c r="B52" s="214" t="s">
        <v>76</v>
      </c>
      <c r="C52" s="220" t="s">
        <v>91</v>
      </c>
      <c r="D52" s="109"/>
      <c r="E52" s="109"/>
      <c r="F52" s="109"/>
      <c r="G52" s="109"/>
      <c r="H52" s="109"/>
      <c r="I52" s="109"/>
      <c r="J52" s="109"/>
      <c r="K52" s="109"/>
      <c r="L52" s="209"/>
      <c r="O52" s="206" t="str">
        <f>IF($A$39&lt;3,"",IF(ISNUMBER($P52),SUBTOTAL(3,$P$40:P52),""))</f>
        <v/>
      </c>
      <c r="P52" s="202"/>
      <c r="Q52" s="203" t="str">
        <f t="shared" si="1"/>
        <v/>
      </c>
      <c r="R52" s="204" t="str">
        <f t="shared" si="2"/>
        <v/>
      </c>
      <c r="S52" s="205" t="str">
        <f t="shared" si="3"/>
        <v/>
      </c>
      <c r="T52" s="204" t="str">
        <f t="shared" si="0"/>
        <v/>
      </c>
      <c r="U52" s="200"/>
    </row>
    <row r="53" spans="1:21" ht="16.149999999999999" customHeight="1" x14ac:dyDescent="0.2">
      <c r="A53" s="200"/>
      <c r="B53" s="214" t="s">
        <v>77</v>
      </c>
      <c r="C53" s="220" t="s">
        <v>94</v>
      </c>
      <c r="D53" s="109"/>
      <c r="E53" s="109"/>
      <c r="F53" s="109"/>
      <c r="G53" s="109"/>
      <c r="H53" s="109"/>
      <c r="I53" s="109"/>
      <c r="J53" s="109"/>
      <c r="K53" s="109"/>
      <c r="L53" s="209"/>
      <c r="O53" s="206" t="str">
        <f>IF($A$39&lt;3,"",IF(ISNUMBER($P53),SUBTOTAL(3,$P$40:P53),""))</f>
        <v/>
      </c>
      <c r="P53" s="202"/>
      <c r="Q53" s="203" t="str">
        <f t="shared" si="1"/>
        <v/>
      </c>
      <c r="R53" s="204" t="str">
        <f t="shared" si="2"/>
        <v/>
      </c>
      <c r="S53" s="205" t="str">
        <f t="shared" si="3"/>
        <v/>
      </c>
      <c r="T53" s="204" t="str">
        <f t="shared" si="0"/>
        <v/>
      </c>
      <c r="U53" s="200"/>
    </row>
    <row r="54" spans="1:21" ht="16.149999999999999" customHeight="1" x14ac:dyDescent="0.2">
      <c r="A54" s="200"/>
      <c r="B54" s="109"/>
      <c r="C54" s="109"/>
      <c r="D54" s="109"/>
      <c r="E54" s="109"/>
      <c r="F54" s="109"/>
      <c r="G54" s="109"/>
      <c r="H54" s="109"/>
      <c r="I54" s="109"/>
      <c r="J54" s="109"/>
      <c r="K54" s="109"/>
      <c r="L54" s="209"/>
      <c r="O54" s="206" t="str">
        <f>IF($A$39&lt;3,"",IF(ISNUMBER($P54),SUBTOTAL(3,$P$40:P54),""))</f>
        <v/>
      </c>
      <c r="P54" s="202"/>
      <c r="Q54" s="203" t="str">
        <f t="shared" si="1"/>
        <v/>
      </c>
      <c r="R54" s="204" t="str">
        <f t="shared" si="2"/>
        <v/>
      </c>
      <c r="S54" s="205" t="str">
        <f t="shared" si="3"/>
        <v/>
      </c>
      <c r="T54" s="204" t="str">
        <f t="shared" si="0"/>
        <v/>
      </c>
      <c r="U54" s="200"/>
    </row>
    <row r="55" spans="1:21" ht="16.149999999999999" customHeight="1" x14ac:dyDescent="0.2">
      <c r="A55" s="200"/>
      <c r="B55" s="214" t="s">
        <v>59</v>
      </c>
      <c r="C55" s="222" t="s">
        <v>95</v>
      </c>
      <c r="D55" s="109"/>
      <c r="E55" s="109"/>
      <c r="F55" s="109"/>
      <c r="G55" s="109"/>
      <c r="H55" s="361"/>
      <c r="I55" s="362"/>
      <c r="J55" s="363"/>
      <c r="K55" s="223"/>
      <c r="L55" s="224"/>
      <c r="O55" s="206" t="str">
        <f>IF($A$39&lt;3,"",IF(ISNUMBER($P55),SUBTOTAL(3,$P$40:P55),""))</f>
        <v/>
      </c>
      <c r="P55" s="202"/>
      <c r="Q55" s="203" t="str">
        <f t="shared" si="1"/>
        <v/>
      </c>
      <c r="R55" s="204" t="str">
        <f t="shared" si="2"/>
        <v/>
      </c>
      <c r="S55" s="205" t="str">
        <f t="shared" si="3"/>
        <v/>
      </c>
      <c r="T55" s="204" t="str">
        <f t="shared" si="0"/>
        <v/>
      </c>
      <c r="U55" s="200"/>
    </row>
    <row r="56" spans="1:21" ht="16.149999999999999" customHeight="1" x14ac:dyDescent="0.2">
      <c r="A56" s="200"/>
      <c r="B56" s="109"/>
      <c r="C56" s="109"/>
      <c r="D56" s="109"/>
      <c r="E56" s="109"/>
      <c r="F56" s="109"/>
      <c r="G56" s="109"/>
      <c r="H56" s="109"/>
      <c r="I56" s="109"/>
      <c r="J56" s="109"/>
      <c r="K56" s="109"/>
      <c r="L56" s="225"/>
      <c r="O56" s="206" t="str">
        <f>IF($A$39&lt;3,"",IF(ISNUMBER($P56),SUBTOTAL(3,$P$40:P56),""))</f>
        <v/>
      </c>
      <c r="P56" s="202"/>
      <c r="Q56" s="203" t="str">
        <f t="shared" si="1"/>
        <v/>
      </c>
      <c r="R56" s="204" t="str">
        <f t="shared" si="2"/>
        <v/>
      </c>
      <c r="S56" s="205" t="str">
        <f t="shared" si="3"/>
        <v/>
      </c>
      <c r="T56" s="204" t="str">
        <f t="shared" si="0"/>
        <v/>
      </c>
      <c r="U56" s="200"/>
    </row>
    <row r="57" spans="1:21" ht="16.149999999999999" customHeight="1" x14ac:dyDescent="0.2">
      <c r="A57" s="219" t="s">
        <v>90</v>
      </c>
      <c r="B57" s="274" t="s">
        <v>74</v>
      </c>
      <c r="C57" s="274" t="s">
        <v>75</v>
      </c>
      <c r="D57" s="274" t="s">
        <v>76</v>
      </c>
      <c r="E57" s="274" t="s">
        <v>77</v>
      </c>
      <c r="F57" s="274" t="s">
        <v>59</v>
      </c>
      <c r="G57" s="359" t="s">
        <v>65</v>
      </c>
      <c r="H57" s="359"/>
      <c r="I57" s="109"/>
      <c r="J57" s="109"/>
      <c r="K57" s="109"/>
      <c r="L57" s="209"/>
      <c r="O57" s="206" t="str">
        <f>IF($A$39&lt;3,"",IF(ISNUMBER($P57),SUBTOTAL(3,$P$40:P57),""))</f>
        <v/>
      </c>
      <c r="P57" s="202"/>
      <c r="Q57" s="203" t="str">
        <f t="shared" si="1"/>
        <v/>
      </c>
      <c r="R57" s="204" t="str">
        <f t="shared" si="2"/>
        <v/>
      </c>
      <c r="S57" s="205" t="str">
        <f t="shared" si="3"/>
        <v/>
      </c>
      <c r="T57" s="204" t="str">
        <f t="shared" si="0"/>
        <v/>
      </c>
      <c r="U57" s="200"/>
    </row>
    <row r="58" spans="1:21" ht="16.149999999999999" customHeight="1" x14ac:dyDescent="0.2">
      <c r="A58" s="226" t="str">
        <f>IF($A$39&lt;4,"n&lt;4",IF($A$39&gt;11,"n&gt;11",-2.273+(0.459*$A$39)))</f>
        <v>n&lt;4</v>
      </c>
      <c r="B58" s="227" t="str">
        <f>IF($A$39&lt;4,"n&lt;4",IF($A$39&gt;11,"n&gt;11",-LN($A$58-LN(1-$M$39))))</f>
        <v>n&lt;4</v>
      </c>
      <c r="C58" s="212" t="str">
        <f>IF($A$39&lt;4,"n&lt;4",IF($A$39&gt;11,"n&gt;11",0.544-(0.39978*$A$39)+(0.025054*$A$39^2)-(0.0006714*$A$39^3)))</f>
        <v>n&lt;4</v>
      </c>
      <c r="D58" s="227" t="str">
        <f>IF($A$39&lt;4,"n&lt;4",IF($A$39&gt;11,"n&gt;11",EXP(1.3822-(0.77857*$A$39)+(0.062767*$A$39^2)-(0.0020322*$A$39^3))))</f>
        <v>n&lt;4</v>
      </c>
      <c r="E58" s="228" t="str">
        <f>IF($A$39&lt;4,"n&lt;4",IF($A$39&gt;11,"n&gt;11",($B$58-$C$58)/$D$58))</f>
        <v>n&lt;4</v>
      </c>
      <c r="F58" s="227" t="str">
        <f>IF($A$39&lt;4,"n&lt;4",IF($A$39&gt;11,"n&gt;11",1-_xlfn.NORM.S.DIST($E$58,TRUE)))</f>
        <v>n&lt;4</v>
      </c>
      <c r="G58" s="360" t="str">
        <f>IF($A$39&lt;4,"n&lt;4",IF($A$39&gt;11,"n&gt;11",IF($F$58&gt;$B$39,"YES","NO")))</f>
        <v>n&lt;4</v>
      </c>
      <c r="H58" s="360"/>
      <c r="I58" s="211"/>
      <c r="J58" s="211"/>
      <c r="K58" s="211"/>
      <c r="L58" s="213"/>
      <c r="O58" s="206" t="str">
        <f>IF($A$39&lt;3,"",IF(ISNUMBER($P58),SUBTOTAL(3,$P$40:P58),""))</f>
        <v/>
      </c>
      <c r="P58" s="202"/>
      <c r="Q58" s="203" t="str">
        <f t="shared" si="1"/>
        <v/>
      </c>
      <c r="R58" s="204" t="str">
        <f t="shared" si="2"/>
        <v/>
      </c>
      <c r="S58" s="205" t="str">
        <f t="shared" si="3"/>
        <v/>
      </c>
      <c r="T58" s="204" t="str">
        <f t="shared" si="0"/>
        <v/>
      </c>
      <c r="U58" s="200"/>
    </row>
    <row r="59" spans="1:21" ht="16.149999999999999" customHeight="1" x14ac:dyDescent="0.2">
      <c r="O59" s="206" t="str">
        <f>IF($A$39&lt;3,"",IF(ISNUMBER($P59),SUBTOTAL(3,$P$40:P59),""))</f>
        <v/>
      </c>
      <c r="P59" s="202"/>
      <c r="Q59" s="203" t="str">
        <f t="shared" si="1"/>
        <v/>
      </c>
      <c r="R59" s="204" t="str">
        <f t="shared" si="2"/>
        <v/>
      </c>
      <c r="S59" s="205" t="str">
        <f t="shared" si="3"/>
        <v/>
      </c>
      <c r="T59" s="204" t="str">
        <f t="shared" si="0"/>
        <v/>
      </c>
      <c r="U59" s="200"/>
    </row>
    <row r="60" spans="1:21" ht="16.149999999999999" customHeight="1" x14ac:dyDescent="0.2">
      <c r="A60" s="353" t="s">
        <v>80</v>
      </c>
      <c r="B60" s="354"/>
      <c r="C60" s="354"/>
      <c r="D60" s="354"/>
      <c r="E60" s="354"/>
      <c r="F60" s="354"/>
      <c r="G60" s="354"/>
      <c r="H60" s="354"/>
      <c r="I60" s="354"/>
      <c r="J60" s="354"/>
      <c r="K60" s="354"/>
      <c r="L60" s="355"/>
      <c r="O60" s="206" t="str">
        <f>IF($A$39&lt;3,"",IF(ISNUMBER($P60),SUBTOTAL(3,$P$40:P60),""))</f>
        <v/>
      </c>
      <c r="P60" s="202"/>
      <c r="Q60" s="203" t="str">
        <f t="shared" si="1"/>
        <v/>
      </c>
      <c r="R60" s="204" t="str">
        <f t="shared" si="2"/>
        <v/>
      </c>
      <c r="S60" s="205" t="str">
        <f t="shared" si="3"/>
        <v/>
      </c>
      <c r="T60" s="204" t="str">
        <f t="shared" si="0"/>
        <v/>
      </c>
      <c r="U60" s="200"/>
    </row>
    <row r="61" spans="1:21" ht="16.149999999999999" customHeight="1" x14ac:dyDescent="0.2">
      <c r="A61" s="200"/>
      <c r="B61" s="214" t="s">
        <v>78</v>
      </c>
      <c r="C61" s="215" t="s">
        <v>93</v>
      </c>
      <c r="D61" s="109"/>
      <c r="E61" s="109"/>
      <c r="F61" s="109"/>
      <c r="G61" s="109"/>
      <c r="H61" s="109"/>
      <c r="I61" s="109"/>
      <c r="J61" s="109"/>
      <c r="K61" s="109"/>
      <c r="L61" s="209"/>
      <c r="O61" s="206" t="str">
        <f>IF($A$39&lt;3,"",IF(ISNUMBER($P61),SUBTOTAL(3,$P$40:P61),""))</f>
        <v/>
      </c>
      <c r="P61" s="202"/>
      <c r="Q61" s="203" t="str">
        <f t="shared" si="1"/>
        <v/>
      </c>
      <c r="R61" s="204" t="str">
        <f t="shared" si="2"/>
        <v/>
      </c>
      <c r="S61" s="205" t="str">
        <f t="shared" si="3"/>
        <v/>
      </c>
      <c r="T61" s="204" t="str">
        <f t="shared" si="0"/>
        <v/>
      </c>
      <c r="U61" s="200"/>
    </row>
    <row r="62" spans="1:21" ht="16.149999999999999" customHeight="1" x14ac:dyDescent="0.2">
      <c r="A62" s="200"/>
      <c r="B62" s="214" t="s">
        <v>74</v>
      </c>
      <c r="C62" s="215" t="s">
        <v>89</v>
      </c>
      <c r="D62" s="216"/>
      <c r="E62" s="109"/>
      <c r="F62" s="217"/>
      <c r="G62" s="218"/>
      <c r="H62" s="109"/>
      <c r="I62" s="109"/>
      <c r="J62" s="216"/>
      <c r="K62" s="109"/>
      <c r="L62" s="209"/>
      <c r="O62" s="206" t="str">
        <f>IF($A$39&lt;3,"",IF(ISNUMBER($P62),SUBTOTAL(3,$P$40:P62),""))</f>
        <v/>
      </c>
      <c r="P62" s="202"/>
      <c r="Q62" s="203" t="str">
        <f t="shared" si="1"/>
        <v/>
      </c>
      <c r="R62" s="204" t="str">
        <f t="shared" si="2"/>
        <v/>
      </c>
      <c r="S62" s="205" t="str">
        <f t="shared" si="3"/>
        <v/>
      </c>
      <c r="T62" s="204" t="str">
        <f t="shared" si="0"/>
        <v/>
      </c>
      <c r="U62" s="200"/>
    </row>
    <row r="63" spans="1:21" ht="16.149999999999999" customHeight="1" x14ac:dyDescent="0.2">
      <c r="A63" s="219"/>
      <c r="B63" s="214" t="s">
        <v>75</v>
      </c>
      <c r="C63" s="220" t="s">
        <v>92</v>
      </c>
      <c r="D63" s="109"/>
      <c r="E63" s="109"/>
      <c r="F63" s="109"/>
      <c r="G63" s="217"/>
      <c r="H63" s="109"/>
      <c r="I63" s="217"/>
      <c r="J63" s="216"/>
      <c r="K63" s="109"/>
      <c r="L63" s="209"/>
      <c r="O63" s="206" t="str">
        <f>IF($A$39&lt;3,"",IF(ISNUMBER($P63),SUBTOTAL(3,$P$40:P63),""))</f>
        <v/>
      </c>
      <c r="P63" s="202"/>
      <c r="Q63" s="203" t="str">
        <f t="shared" si="1"/>
        <v/>
      </c>
      <c r="R63" s="204" t="str">
        <f t="shared" si="2"/>
        <v/>
      </c>
      <c r="S63" s="205" t="str">
        <f t="shared" si="3"/>
        <v/>
      </c>
      <c r="T63" s="204" t="str">
        <f t="shared" si="0"/>
        <v/>
      </c>
      <c r="U63" s="200"/>
    </row>
    <row r="64" spans="1:21" ht="16.149999999999999" customHeight="1" x14ac:dyDescent="0.2">
      <c r="A64" s="221"/>
      <c r="B64" s="214" t="s">
        <v>76</v>
      </c>
      <c r="C64" s="220" t="s">
        <v>91</v>
      </c>
      <c r="D64" s="109"/>
      <c r="E64" s="109"/>
      <c r="F64" s="109"/>
      <c r="G64" s="109"/>
      <c r="H64" s="109"/>
      <c r="I64" s="109"/>
      <c r="J64" s="109"/>
      <c r="K64" s="109"/>
      <c r="L64" s="209"/>
      <c r="O64" s="206" t="str">
        <f>IF($A$39&lt;3,"",IF(ISNUMBER($P64),SUBTOTAL(3,$P$40:P64),""))</f>
        <v/>
      </c>
      <c r="P64" s="202"/>
      <c r="Q64" s="203" t="str">
        <f t="shared" si="1"/>
        <v/>
      </c>
      <c r="R64" s="204" t="str">
        <f t="shared" si="2"/>
        <v/>
      </c>
      <c r="S64" s="205" t="str">
        <f t="shared" si="3"/>
        <v/>
      </c>
      <c r="T64" s="204" t="str">
        <f t="shared" si="0"/>
        <v/>
      </c>
      <c r="U64" s="200"/>
    </row>
    <row r="65" spans="1:21" ht="16.149999999999999" customHeight="1" x14ac:dyDescent="0.2">
      <c r="A65" s="200"/>
      <c r="B65" s="214" t="s">
        <v>77</v>
      </c>
      <c r="C65" s="220" t="s">
        <v>94</v>
      </c>
      <c r="D65" s="109"/>
      <c r="E65" s="109"/>
      <c r="F65" s="109"/>
      <c r="G65" s="109"/>
      <c r="H65" s="109"/>
      <c r="I65" s="109"/>
      <c r="J65" s="109"/>
      <c r="K65" s="109"/>
      <c r="L65" s="209"/>
      <c r="O65" s="206" t="str">
        <f>IF($A$39&lt;3,"",IF(ISNUMBER($P65),SUBTOTAL(3,$P$40:P65),""))</f>
        <v/>
      </c>
      <c r="P65" s="202"/>
      <c r="Q65" s="203" t="str">
        <f t="shared" si="1"/>
        <v/>
      </c>
      <c r="R65" s="204" t="str">
        <f t="shared" si="2"/>
        <v/>
      </c>
      <c r="S65" s="205" t="str">
        <f t="shared" si="3"/>
        <v/>
      </c>
      <c r="T65" s="204" t="str">
        <f t="shared" si="0"/>
        <v/>
      </c>
      <c r="U65" s="200"/>
    </row>
    <row r="66" spans="1:21" ht="16.149999999999999" customHeight="1" x14ac:dyDescent="0.2">
      <c r="A66" s="200"/>
      <c r="B66" s="109"/>
      <c r="C66" s="109"/>
      <c r="D66" s="109"/>
      <c r="E66" s="109"/>
      <c r="F66" s="109"/>
      <c r="G66" s="109"/>
      <c r="H66" s="109"/>
      <c r="I66" s="109"/>
      <c r="J66" s="109"/>
      <c r="K66" s="109"/>
      <c r="L66" s="209"/>
      <c r="O66" s="206" t="str">
        <f>IF($A$39&lt;3,"",IF(ISNUMBER($P66),SUBTOTAL(3,$P$40:P66),""))</f>
        <v/>
      </c>
      <c r="P66" s="202"/>
      <c r="Q66" s="203" t="str">
        <f t="shared" si="1"/>
        <v/>
      </c>
      <c r="R66" s="204" t="str">
        <f t="shared" si="2"/>
        <v/>
      </c>
      <c r="S66" s="205" t="str">
        <f t="shared" si="3"/>
        <v/>
      </c>
      <c r="T66" s="204" t="str">
        <f t="shared" si="0"/>
        <v/>
      </c>
      <c r="U66" s="200"/>
    </row>
    <row r="67" spans="1:21" ht="16.149999999999999" customHeight="1" x14ac:dyDescent="0.2">
      <c r="A67" s="200"/>
      <c r="B67" s="214" t="s">
        <v>59</v>
      </c>
      <c r="C67" s="222" t="s">
        <v>95</v>
      </c>
      <c r="D67" s="109"/>
      <c r="E67" s="109"/>
      <c r="F67" s="109"/>
      <c r="G67" s="109"/>
      <c r="H67" s="356"/>
      <c r="I67" s="357"/>
      <c r="J67" s="358"/>
      <c r="K67" s="109"/>
      <c r="L67" s="209"/>
      <c r="O67" s="206" t="str">
        <f>IF($A$39&lt;3,"",IF(ISNUMBER($P67),SUBTOTAL(3,$P$40:P67),""))</f>
        <v/>
      </c>
      <c r="P67" s="202"/>
      <c r="Q67" s="203" t="str">
        <f t="shared" si="1"/>
        <v/>
      </c>
      <c r="R67" s="204" t="str">
        <f t="shared" si="2"/>
        <v/>
      </c>
      <c r="S67" s="205" t="str">
        <f t="shared" si="3"/>
        <v/>
      </c>
      <c r="T67" s="204" t="str">
        <f t="shared" si="0"/>
        <v/>
      </c>
      <c r="U67" s="200"/>
    </row>
    <row r="68" spans="1:21" ht="16.149999999999999" customHeight="1" x14ac:dyDescent="0.2">
      <c r="A68" s="200"/>
      <c r="B68" s="109"/>
      <c r="C68" s="109"/>
      <c r="D68" s="109"/>
      <c r="E68" s="109"/>
      <c r="F68" s="109"/>
      <c r="G68" s="109"/>
      <c r="H68" s="109"/>
      <c r="I68" s="109"/>
      <c r="J68" s="109"/>
      <c r="K68" s="109"/>
      <c r="L68" s="209"/>
      <c r="O68" s="206" t="str">
        <f>IF($A$39&lt;3,"",IF(ISNUMBER($P68),SUBTOTAL(3,$P$40:P68),""))</f>
        <v/>
      </c>
      <c r="P68" s="202"/>
      <c r="Q68" s="203" t="str">
        <f t="shared" si="1"/>
        <v/>
      </c>
      <c r="R68" s="204" t="str">
        <f t="shared" si="2"/>
        <v/>
      </c>
      <c r="S68" s="205" t="str">
        <f t="shared" si="3"/>
        <v/>
      </c>
      <c r="T68" s="204" t="str">
        <f t="shared" si="0"/>
        <v/>
      </c>
      <c r="U68" s="200"/>
    </row>
    <row r="69" spans="1:21" ht="16.149999999999999" customHeight="1" x14ac:dyDescent="0.2">
      <c r="A69" s="219" t="s">
        <v>78</v>
      </c>
      <c r="B69" s="274" t="s">
        <v>75</v>
      </c>
      <c r="C69" s="274" t="s">
        <v>76</v>
      </c>
      <c r="D69" s="274" t="s">
        <v>74</v>
      </c>
      <c r="E69" s="274" t="s">
        <v>77</v>
      </c>
      <c r="F69" s="274" t="s">
        <v>59</v>
      </c>
      <c r="G69" s="359" t="s">
        <v>65</v>
      </c>
      <c r="H69" s="359"/>
      <c r="I69" s="109"/>
      <c r="J69" s="109"/>
      <c r="K69" s="109"/>
      <c r="L69" s="209"/>
      <c r="O69" s="206" t="str">
        <f>IF($A$39&lt;3,"",IF(ISNUMBER($P69),SUBTOTAL(3,$P$40:P69),""))</f>
        <v/>
      </c>
      <c r="P69" s="202"/>
      <c r="Q69" s="203" t="str">
        <f t="shared" si="1"/>
        <v/>
      </c>
      <c r="R69" s="204" t="str">
        <f t="shared" si="2"/>
        <v/>
      </c>
      <c r="S69" s="205" t="str">
        <f t="shared" si="3"/>
        <v/>
      </c>
      <c r="T69" s="204" t="str">
        <f t="shared" si="0"/>
        <v/>
      </c>
      <c r="U69" s="200"/>
    </row>
    <row r="70" spans="1:21" ht="16.149999999999999" customHeight="1" x14ac:dyDescent="0.2">
      <c r="A70" s="226" t="str">
        <f>IF($A$39&lt;12,"n&lt;12",LN($A$39))</f>
        <v>n&lt;12</v>
      </c>
      <c r="B70" s="227" t="str">
        <f>IF($A$39&lt;12,"n&lt;12",-1.5861-(0.31082*($A$70))-(0.083751*$A$70^2)+(0.0038915*$A$70^3))</f>
        <v>n&lt;12</v>
      </c>
      <c r="C70" s="227" t="str">
        <f>IF($A$39&lt;12,"n&lt;12",EXP(-0.4803-(0.082676*$A$70)+(0.0030302*$A$70^2)))</f>
        <v>n&lt;12</v>
      </c>
      <c r="D70" s="227" t="str">
        <f>IF($A$39&lt;12,"n&lt;12",LN(1-$M$39))</f>
        <v>n&lt;12</v>
      </c>
      <c r="E70" s="228" t="str">
        <f>IF($A$39&lt;12,"n&lt;12",($D$70-$B$70)/$C$70)</f>
        <v>n&lt;12</v>
      </c>
      <c r="F70" s="227" t="str">
        <f>IF($A$39&lt;12,"n&lt;12",1-_xlfn.NORM.S.DIST($E$70,TRUE))</f>
        <v>n&lt;12</v>
      </c>
      <c r="G70" s="360" t="str">
        <f>IF($A$39&lt;12,"n&lt;12",IF($F$70&gt;$B$39,"YES","NO"))</f>
        <v>n&lt;12</v>
      </c>
      <c r="H70" s="360"/>
      <c r="I70" s="211"/>
      <c r="J70" s="211"/>
      <c r="K70" s="211"/>
      <c r="L70" s="213"/>
      <c r="O70" s="206" t="str">
        <f>IF($A$39&lt;3,"",IF(ISNUMBER($P70),SUBTOTAL(3,$P$40:P70),""))</f>
        <v/>
      </c>
      <c r="P70" s="202"/>
      <c r="Q70" s="203" t="str">
        <f t="shared" si="1"/>
        <v/>
      </c>
      <c r="R70" s="204" t="str">
        <f t="shared" si="2"/>
        <v/>
      </c>
      <c r="S70" s="205" t="str">
        <f t="shared" si="3"/>
        <v/>
      </c>
      <c r="T70" s="204" t="str">
        <f t="shared" si="0"/>
        <v/>
      </c>
      <c r="U70" s="200"/>
    </row>
    <row r="71" spans="1:21" ht="16.149999999999999" customHeight="1" x14ac:dyDescent="0.2">
      <c r="O71" s="206" t="str">
        <f>IF($A$39&lt;3,"",IF(ISNUMBER($P71),SUBTOTAL(3,$P$40:P71),""))</f>
        <v/>
      </c>
      <c r="P71" s="202"/>
      <c r="Q71" s="203" t="str">
        <f t="shared" si="1"/>
        <v/>
      </c>
      <c r="R71" s="204" t="str">
        <f t="shared" si="2"/>
        <v/>
      </c>
      <c r="S71" s="205" t="str">
        <f t="shared" si="3"/>
        <v/>
      </c>
      <c r="T71" s="204" t="str">
        <f t="shared" si="0"/>
        <v/>
      </c>
      <c r="U71" s="200"/>
    </row>
    <row r="72" spans="1:21" ht="16.149999999999999" customHeight="1" x14ac:dyDescent="0.2">
      <c r="O72" s="206" t="str">
        <f>IF($A$39&lt;3,"",IF(ISNUMBER($P72),SUBTOTAL(3,$P$40:P72),""))</f>
        <v/>
      </c>
      <c r="P72" s="202"/>
      <c r="Q72" s="203" t="str">
        <f t="shared" si="1"/>
        <v/>
      </c>
      <c r="R72" s="204" t="str">
        <f t="shared" si="2"/>
        <v/>
      </c>
      <c r="S72" s="205" t="str">
        <f t="shared" si="3"/>
        <v/>
      </c>
      <c r="T72" s="204" t="str">
        <f t="shared" si="0"/>
        <v/>
      </c>
      <c r="U72" s="200"/>
    </row>
    <row r="73" spans="1:21" ht="16.149999999999999" customHeight="1" x14ac:dyDescent="0.2">
      <c r="O73" s="206" t="str">
        <f>IF($A$39&lt;3,"",IF(ISNUMBER($P73),SUBTOTAL(3,$P$40:P73),""))</f>
        <v/>
      </c>
      <c r="P73" s="202"/>
      <c r="Q73" s="203" t="str">
        <f t="shared" si="1"/>
        <v/>
      </c>
      <c r="R73" s="204" t="str">
        <f t="shared" si="2"/>
        <v/>
      </c>
      <c r="S73" s="205" t="str">
        <f t="shared" si="3"/>
        <v/>
      </c>
      <c r="T73" s="204" t="str">
        <f t="shared" si="0"/>
        <v/>
      </c>
      <c r="U73" s="200"/>
    </row>
    <row r="74" spans="1:21" ht="16.149999999999999" customHeight="1" x14ac:dyDescent="0.2">
      <c r="O74" s="206" t="str">
        <f>IF($A$39&lt;3,"",IF(ISNUMBER($P74),SUBTOTAL(3,$P$40:P74),""))</f>
        <v/>
      </c>
      <c r="P74" s="202"/>
      <c r="Q74" s="203" t="str">
        <f t="shared" si="1"/>
        <v/>
      </c>
      <c r="R74" s="204" t="str">
        <f t="shared" si="2"/>
        <v/>
      </c>
      <c r="S74" s="205" t="str">
        <f t="shared" si="3"/>
        <v/>
      </c>
      <c r="T74" s="204" t="str">
        <f t="shared" si="0"/>
        <v/>
      </c>
      <c r="U74" s="200"/>
    </row>
    <row r="75" spans="1:21" ht="16.149999999999999" customHeight="1" x14ac:dyDescent="0.2">
      <c r="O75" s="206" t="str">
        <f>IF($A$39&lt;3,"",IF(ISNUMBER($P75),SUBTOTAL(3,$P$40:P75),""))</f>
        <v/>
      </c>
      <c r="P75" s="202"/>
      <c r="Q75" s="203" t="str">
        <f t="shared" si="1"/>
        <v/>
      </c>
      <c r="R75" s="204" t="str">
        <f t="shared" si="2"/>
        <v/>
      </c>
      <c r="S75" s="205" t="str">
        <f t="shared" si="3"/>
        <v/>
      </c>
      <c r="T75" s="204" t="str">
        <f t="shared" si="0"/>
        <v/>
      </c>
      <c r="U75" s="200"/>
    </row>
    <row r="76" spans="1:21" ht="16.149999999999999" customHeight="1" x14ac:dyDescent="0.2">
      <c r="O76" s="206" t="str">
        <f>IF($A$39&lt;3,"",IF(ISNUMBER($P76),SUBTOTAL(3,$P$40:P76),""))</f>
        <v/>
      </c>
      <c r="P76" s="202"/>
      <c r="Q76" s="203" t="str">
        <f t="shared" si="1"/>
        <v/>
      </c>
      <c r="R76" s="204" t="str">
        <f t="shared" si="2"/>
        <v/>
      </c>
      <c r="S76" s="205" t="str">
        <f t="shared" si="3"/>
        <v/>
      </c>
      <c r="T76" s="204" t="str">
        <f t="shared" si="0"/>
        <v/>
      </c>
      <c r="U76" s="200"/>
    </row>
    <row r="77" spans="1:21" ht="16.149999999999999" customHeight="1" x14ac:dyDescent="0.2">
      <c r="O77" s="206" t="str">
        <f>IF($A$39&lt;3,"",IF(ISNUMBER($P77),SUBTOTAL(3,$P$40:P77),""))</f>
        <v/>
      </c>
      <c r="P77" s="202"/>
      <c r="Q77" s="203" t="str">
        <f t="shared" si="1"/>
        <v/>
      </c>
      <c r="R77" s="204" t="str">
        <f t="shared" si="2"/>
        <v/>
      </c>
      <c r="S77" s="205" t="str">
        <f t="shared" si="3"/>
        <v/>
      </c>
      <c r="T77" s="204" t="str">
        <f t="shared" si="0"/>
        <v/>
      </c>
      <c r="U77" s="200"/>
    </row>
    <row r="78" spans="1:21" ht="16.149999999999999" customHeight="1" x14ac:dyDescent="0.2">
      <c r="O78" s="206" t="str">
        <f>IF($A$39&lt;3,"",IF(ISNUMBER($P78),SUBTOTAL(3,$P$40:P78),""))</f>
        <v/>
      </c>
      <c r="P78" s="202"/>
      <c r="Q78" s="203" t="str">
        <f t="shared" si="1"/>
        <v/>
      </c>
      <c r="R78" s="204" t="str">
        <f t="shared" si="2"/>
        <v/>
      </c>
      <c r="S78" s="205" t="str">
        <f t="shared" si="3"/>
        <v/>
      </c>
      <c r="T78" s="204" t="str">
        <f t="shared" si="0"/>
        <v/>
      </c>
      <c r="U78" s="200"/>
    </row>
    <row r="79" spans="1:21" ht="16.149999999999999" customHeight="1" x14ac:dyDescent="0.2">
      <c r="O79" s="206" t="str">
        <f>IF($A$39&lt;3,"",IF(ISNUMBER($P79),SUBTOTAL(3,$P$40:P79),""))</f>
        <v/>
      </c>
      <c r="P79" s="202"/>
      <c r="Q79" s="203" t="str">
        <f t="shared" si="1"/>
        <v/>
      </c>
      <c r="R79" s="204" t="str">
        <f t="shared" si="2"/>
        <v/>
      </c>
      <c r="S79" s="205" t="str">
        <f t="shared" si="3"/>
        <v/>
      </c>
      <c r="T79" s="204" t="str">
        <f t="shared" si="0"/>
        <v/>
      </c>
      <c r="U79" s="200"/>
    </row>
    <row r="80" spans="1:21" ht="16.149999999999999" customHeight="1" x14ac:dyDescent="0.2">
      <c r="O80" s="206" t="str">
        <f>IF($A$39&lt;3,"",IF(ISNUMBER($P80),SUBTOTAL(3,$P$40:P80),""))</f>
        <v/>
      </c>
      <c r="P80" s="202"/>
      <c r="Q80" s="203" t="str">
        <f t="shared" si="1"/>
        <v/>
      </c>
      <c r="R80" s="204" t="str">
        <f t="shared" si="2"/>
        <v/>
      </c>
      <c r="S80" s="205" t="str">
        <f t="shared" si="3"/>
        <v/>
      </c>
      <c r="T80" s="204" t="str">
        <f t="shared" si="0"/>
        <v/>
      </c>
      <c r="U80" s="200"/>
    </row>
    <row r="81" spans="10:21" ht="16.149999999999999" customHeight="1" x14ac:dyDescent="0.2">
      <c r="O81" s="206" t="str">
        <f>IF($A$39&lt;3,"",IF(ISNUMBER($P81),SUBTOTAL(3,$P$40:P81),""))</f>
        <v/>
      </c>
      <c r="P81" s="202"/>
      <c r="Q81" s="203" t="str">
        <f t="shared" si="1"/>
        <v/>
      </c>
      <c r="R81" s="204" t="str">
        <f t="shared" si="2"/>
        <v/>
      </c>
      <c r="S81" s="205" t="str">
        <f t="shared" si="3"/>
        <v/>
      </c>
      <c r="T81" s="204" t="str">
        <f t="shared" si="0"/>
        <v/>
      </c>
      <c r="U81" s="200"/>
    </row>
    <row r="82" spans="10:21" ht="16.149999999999999" customHeight="1" x14ac:dyDescent="0.2">
      <c r="O82" s="206" t="str">
        <f>IF($A$39&lt;3,"",IF(ISNUMBER($P82),SUBTOTAL(3,$P$40:P82),""))</f>
        <v/>
      </c>
      <c r="P82" s="202"/>
      <c r="Q82" s="203" t="str">
        <f t="shared" si="1"/>
        <v/>
      </c>
      <c r="R82" s="204" t="str">
        <f t="shared" si="2"/>
        <v/>
      </c>
      <c r="S82" s="205" t="str">
        <f t="shared" si="3"/>
        <v/>
      </c>
      <c r="T82" s="204" t="str">
        <f t="shared" si="0"/>
        <v/>
      </c>
      <c r="U82" s="200"/>
    </row>
    <row r="83" spans="10:21" ht="16.149999999999999" customHeight="1" x14ac:dyDescent="0.2">
      <c r="O83" s="206" t="str">
        <f>IF($A$39&lt;3,"",IF(ISNUMBER($P83),SUBTOTAL(3,$P$40:P83),""))</f>
        <v/>
      </c>
      <c r="P83" s="202"/>
      <c r="Q83" s="203" t="str">
        <f t="shared" si="1"/>
        <v/>
      </c>
      <c r="R83" s="204" t="str">
        <f t="shared" si="2"/>
        <v/>
      </c>
      <c r="S83" s="205" t="str">
        <f t="shared" si="3"/>
        <v/>
      </c>
      <c r="T83" s="204" t="str">
        <f t="shared" si="0"/>
        <v/>
      </c>
      <c r="U83" s="200"/>
    </row>
    <row r="84" spans="10:21" ht="16.149999999999999" customHeight="1" x14ac:dyDescent="0.2">
      <c r="O84" s="206" t="str">
        <f>IF($A$39&lt;3,"",IF(ISNUMBER($P84),SUBTOTAL(3,$P$40:P84),""))</f>
        <v/>
      </c>
      <c r="P84" s="202"/>
      <c r="Q84" s="203" t="str">
        <f t="shared" si="1"/>
        <v/>
      </c>
      <c r="R84" s="204" t="str">
        <f t="shared" si="2"/>
        <v/>
      </c>
      <c r="S84" s="205" t="str">
        <f t="shared" si="3"/>
        <v/>
      </c>
      <c r="T84" s="204" t="str">
        <f t="shared" si="0"/>
        <v/>
      </c>
      <c r="U84" s="200"/>
    </row>
    <row r="85" spans="10:21" ht="16.149999999999999" customHeight="1" x14ac:dyDescent="0.2">
      <c r="O85" s="206" t="str">
        <f>IF($A$39&lt;3,"",IF(ISNUMBER($P85),SUBTOTAL(3,$P$40:P85),""))</f>
        <v/>
      </c>
      <c r="P85" s="202"/>
      <c r="Q85" s="203" t="str">
        <f t="shared" si="1"/>
        <v/>
      </c>
      <c r="R85" s="204" t="str">
        <f t="shared" si="2"/>
        <v/>
      </c>
      <c r="S85" s="205" t="str">
        <f t="shared" si="3"/>
        <v/>
      </c>
      <c r="T85" s="204" t="str">
        <f t="shared" si="0"/>
        <v/>
      </c>
      <c r="U85" s="200"/>
    </row>
    <row r="86" spans="10:21" ht="16.149999999999999" customHeight="1" x14ac:dyDescent="0.2">
      <c r="O86" s="206" t="str">
        <f>IF($A$39&lt;3,"",IF(ISNUMBER($P86),SUBTOTAL(3,$P$40:P86),""))</f>
        <v/>
      </c>
      <c r="P86" s="202"/>
      <c r="Q86" s="203" t="str">
        <f t="shared" si="1"/>
        <v/>
      </c>
      <c r="R86" s="204" t="str">
        <f t="shared" si="2"/>
        <v/>
      </c>
      <c r="S86" s="205" t="str">
        <f t="shared" si="3"/>
        <v/>
      </c>
      <c r="T86" s="204" t="str">
        <f t="shared" si="0"/>
        <v/>
      </c>
      <c r="U86" s="200"/>
    </row>
    <row r="87" spans="10:21" ht="16.149999999999999" customHeight="1" x14ac:dyDescent="0.2">
      <c r="O87" s="206" t="str">
        <f>IF($A$39&lt;3,"",IF(ISNUMBER($P87),SUBTOTAL(3,$P$40:P87),""))</f>
        <v/>
      </c>
      <c r="P87" s="202"/>
      <c r="Q87" s="203" t="str">
        <f t="shared" si="1"/>
        <v/>
      </c>
      <c r="R87" s="204" t="str">
        <f t="shared" si="2"/>
        <v/>
      </c>
      <c r="S87" s="205" t="str">
        <f t="shared" si="3"/>
        <v/>
      </c>
      <c r="T87" s="204" t="str">
        <f t="shared" si="0"/>
        <v/>
      </c>
      <c r="U87" s="200"/>
    </row>
    <row r="88" spans="10:21" ht="16.149999999999999" customHeight="1" x14ac:dyDescent="0.2">
      <c r="O88" s="206" t="str">
        <f>IF($A$39&lt;3,"",IF(ISNUMBER($P88),SUBTOTAL(3,$P$40:P88),""))</f>
        <v/>
      </c>
      <c r="P88" s="202"/>
      <c r="Q88" s="203" t="str">
        <f t="shared" si="1"/>
        <v/>
      </c>
      <c r="R88" s="204" t="str">
        <f t="shared" si="2"/>
        <v/>
      </c>
      <c r="S88" s="205" t="str">
        <f t="shared" si="3"/>
        <v/>
      </c>
      <c r="T88" s="204" t="str">
        <f t="shared" si="0"/>
        <v/>
      </c>
      <c r="U88" s="200"/>
    </row>
    <row r="89" spans="10:21" ht="16.149999999999999" customHeight="1" x14ac:dyDescent="0.2">
      <c r="O89" s="206" t="str">
        <f>IF($A$39&lt;3,"",IF(ISNUMBER($P89),SUBTOTAL(3,$P$40:P89),""))</f>
        <v/>
      </c>
      <c r="P89" s="202"/>
      <c r="Q89" s="203" t="str">
        <f t="shared" si="1"/>
        <v/>
      </c>
      <c r="R89" s="204" t="str">
        <f t="shared" si="2"/>
        <v/>
      </c>
      <c r="S89" s="205" t="str">
        <f t="shared" si="3"/>
        <v/>
      </c>
      <c r="T89" s="204" t="str">
        <f t="shared" si="0"/>
        <v/>
      </c>
      <c r="U89" s="200"/>
    </row>
    <row r="90" spans="10:21" ht="16.149999999999999" customHeight="1" x14ac:dyDescent="0.2">
      <c r="O90" s="206" t="str">
        <f>IF($A$39&lt;3,"",IF(ISNUMBER($P90),SUBTOTAL(3,$P$40:P90),""))</f>
        <v/>
      </c>
      <c r="P90" s="202"/>
      <c r="Q90" s="203" t="str">
        <f t="shared" si="1"/>
        <v/>
      </c>
      <c r="R90" s="204" t="str">
        <f t="shared" si="2"/>
        <v/>
      </c>
      <c r="S90" s="205" t="str">
        <f t="shared" si="3"/>
        <v/>
      </c>
      <c r="T90" s="204" t="str">
        <f t="shared" si="0"/>
        <v/>
      </c>
      <c r="U90" s="200"/>
    </row>
    <row r="91" spans="10:21" ht="16.149999999999999" customHeight="1" x14ac:dyDescent="0.2">
      <c r="O91" s="206" t="str">
        <f>IF($A$39&lt;3,"",IF(ISNUMBER($P91),SUBTOTAL(3,$P$40:P91),""))</f>
        <v/>
      </c>
      <c r="P91" s="202"/>
      <c r="Q91" s="203" t="str">
        <f t="shared" si="1"/>
        <v/>
      </c>
      <c r="R91" s="204" t="str">
        <f t="shared" si="2"/>
        <v/>
      </c>
      <c r="S91" s="205" t="str">
        <f t="shared" si="3"/>
        <v/>
      </c>
      <c r="T91" s="204" t="str">
        <f t="shared" si="0"/>
        <v/>
      </c>
      <c r="U91" s="200"/>
    </row>
    <row r="92" spans="10:21" ht="16.149999999999999" customHeight="1" x14ac:dyDescent="0.2">
      <c r="O92" s="206" t="str">
        <f>IF($A$39&lt;3,"",IF(ISNUMBER($P92),SUBTOTAL(3,$P$40:P92),""))</f>
        <v/>
      </c>
      <c r="P92" s="202"/>
      <c r="Q92" s="203" t="str">
        <f t="shared" si="1"/>
        <v/>
      </c>
      <c r="R92" s="204" t="str">
        <f t="shared" si="2"/>
        <v/>
      </c>
      <c r="S92" s="205" t="str">
        <f t="shared" si="3"/>
        <v/>
      </c>
      <c r="T92" s="204" t="str">
        <f t="shared" si="0"/>
        <v/>
      </c>
      <c r="U92" s="200"/>
    </row>
    <row r="93" spans="10:21" ht="16.149999999999999" customHeight="1" x14ac:dyDescent="0.2">
      <c r="O93" s="206" t="str">
        <f>IF($A$39&lt;3,"",IF(ISNUMBER($P93),SUBTOTAL(3,$P$40:P93),""))</f>
        <v/>
      </c>
      <c r="P93" s="202"/>
      <c r="Q93" s="203" t="str">
        <f t="shared" si="1"/>
        <v/>
      </c>
      <c r="R93" s="204" t="str">
        <f t="shared" si="2"/>
        <v/>
      </c>
      <c r="S93" s="205" t="str">
        <f t="shared" si="3"/>
        <v/>
      </c>
      <c r="T93" s="204" t="str">
        <f t="shared" si="0"/>
        <v/>
      </c>
      <c r="U93" s="200"/>
    </row>
    <row r="94" spans="10:21" ht="16.149999999999999" customHeight="1" x14ac:dyDescent="0.2">
      <c r="J94" s="229"/>
      <c r="O94" s="206" t="str">
        <f>IF($A$39&lt;3,"",IF(ISNUMBER($P94),SUBTOTAL(3,$P$40:P94),""))</f>
        <v/>
      </c>
      <c r="P94" s="202"/>
      <c r="Q94" s="203" t="str">
        <f t="shared" si="1"/>
        <v/>
      </c>
      <c r="R94" s="204" t="str">
        <f t="shared" si="2"/>
        <v/>
      </c>
      <c r="S94" s="205" t="str">
        <f t="shared" si="3"/>
        <v/>
      </c>
      <c r="T94" s="204" t="str">
        <f t="shared" si="0"/>
        <v/>
      </c>
      <c r="U94" s="200"/>
    </row>
    <row r="95" spans="10:21" ht="16.149999999999999" customHeight="1" x14ac:dyDescent="0.2">
      <c r="O95" s="206" t="str">
        <f>IF($A$39&lt;3,"",IF(ISNUMBER($P95),SUBTOTAL(3,$P$40:P95),""))</f>
        <v/>
      </c>
      <c r="P95" s="202"/>
      <c r="Q95" s="203" t="str">
        <f t="shared" si="1"/>
        <v/>
      </c>
      <c r="R95" s="204" t="str">
        <f t="shared" si="2"/>
        <v/>
      </c>
      <c r="S95" s="205" t="str">
        <f t="shared" si="3"/>
        <v/>
      </c>
      <c r="T95" s="204" t="str">
        <f t="shared" si="0"/>
        <v/>
      </c>
      <c r="U95" s="200"/>
    </row>
    <row r="96" spans="10:21" ht="16.149999999999999" customHeight="1" x14ac:dyDescent="0.2">
      <c r="O96" s="206" t="str">
        <f>IF($A$39&lt;3,"",IF(ISNUMBER($P96),SUBTOTAL(3,$P$40:P96),""))</f>
        <v/>
      </c>
      <c r="P96" s="202"/>
      <c r="Q96" s="203" t="str">
        <f t="shared" si="1"/>
        <v/>
      </c>
      <c r="R96" s="204" t="str">
        <f t="shared" si="2"/>
        <v/>
      </c>
      <c r="S96" s="205" t="str">
        <f t="shared" si="3"/>
        <v/>
      </c>
      <c r="T96" s="204" t="str">
        <f t="shared" si="0"/>
        <v/>
      </c>
      <c r="U96" s="200"/>
    </row>
    <row r="97" spans="15:21" ht="16.149999999999999" customHeight="1" x14ac:dyDescent="0.2">
      <c r="O97" s="206" t="str">
        <f>IF($A$39&lt;3,"",IF(ISNUMBER($P97),SUBTOTAL(3,$P$40:P97),""))</f>
        <v/>
      </c>
      <c r="P97" s="202"/>
      <c r="Q97" s="203" t="str">
        <f t="shared" si="1"/>
        <v/>
      </c>
      <c r="R97" s="204" t="str">
        <f t="shared" si="2"/>
        <v/>
      </c>
      <c r="S97" s="205" t="str">
        <f t="shared" si="3"/>
        <v/>
      </c>
      <c r="T97" s="204" t="str">
        <f t="shared" si="0"/>
        <v/>
      </c>
      <c r="U97" s="200"/>
    </row>
    <row r="98" spans="15:21" ht="16.149999999999999" customHeight="1" x14ac:dyDescent="0.2">
      <c r="O98" s="206" t="str">
        <f>IF($A$39&lt;3,"",IF(ISNUMBER($P98),SUBTOTAL(3,$P$40:P98),""))</f>
        <v/>
      </c>
      <c r="P98" s="202"/>
      <c r="Q98" s="203" t="str">
        <f t="shared" si="1"/>
        <v/>
      </c>
      <c r="R98" s="204" t="str">
        <f t="shared" si="2"/>
        <v/>
      </c>
      <c r="S98" s="205" t="str">
        <f t="shared" si="3"/>
        <v/>
      </c>
      <c r="T98" s="204" t="str">
        <f t="shared" si="0"/>
        <v/>
      </c>
      <c r="U98" s="200"/>
    </row>
    <row r="99" spans="15:21" ht="16.149999999999999" customHeight="1" x14ac:dyDescent="0.2">
      <c r="O99" s="206" t="str">
        <f>IF($A$39&lt;3,"",IF(ISNUMBER($P99),SUBTOTAL(3,$P$40:P99),""))</f>
        <v/>
      </c>
      <c r="P99" s="202"/>
      <c r="Q99" s="203" t="str">
        <f t="shared" si="1"/>
        <v/>
      </c>
      <c r="R99" s="204" t="str">
        <f t="shared" si="2"/>
        <v/>
      </c>
      <c r="S99" s="205" t="str">
        <f t="shared" si="3"/>
        <v/>
      </c>
      <c r="T99" s="204" t="str">
        <f t="shared" si="0"/>
        <v/>
      </c>
      <c r="U99" s="200"/>
    </row>
    <row r="100" spans="15:21" ht="16.149999999999999" customHeight="1" x14ac:dyDescent="0.2">
      <c r="O100" s="206" t="str">
        <f>IF($A$39&lt;3,"",IF(ISNUMBER($P100),SUBTOTAL(3,$P$40:P100),""))</f>
        <v/>
      </c>
      <c r="P100" s="202"/>
      <c r="Q100" s="203" t="str">
        <f t="shared" si="1"/>
        <v/>
      </c>
      <c r="R100" s="204" t="str">
        <f t="shared" si="2"/>
        <v/>
      </c>
      <c r="S100" s="205" t="str">
        <f t="shared" si="3"/>
        <v/>
      </c>
      <c r="T100" s="204" t="str">
        <f t="shared" si="0"/>
        <v/>
      </c>
      <c r="U100" s="200"/>
    </row>
    <row r="101" spans="15:21" ht="16.149999999999999" customHeight="1" x14ac:dyDescent="0.2">
      <c r="O101" s="206" t="str">
        <f>IF($A$39&lt;3,"",IF(ISNUMBER($P101),SUBTOTAL(3,$P$40:P101),""))</f>
        <v/>
      </c>
      <c r="P101" s="202"/>
      <c r="Q101" s="203" t="str">
        <f t="shared" si="1"/>
        <v/>
      </c>
      <c r="R101" s="204" t="str">
        <f t="shared" si="2"/>
        <v/>
      </c>
      <c r="S101" s="205" t="str">
        <f t="shared" si="3"/>
        <v/>
      </c>
      <c r="T101" s="204" t="str">
        <f t="shared" si="0"/>
        <v/>
      </c>
      <c r="U101" s="200"/>
    </row>
    <row r="102" spans="15:21" ht="16.149999999999999" customHeight="1" x14ac:dyDescent="0.2">
      <c r="O102" s="206" t="str">
        <f>IF($A$39&lt;3,"",IF(ISNUMBER($P102),SUBTOTAL(3,$P$40:P102),""))</f>
        <v/>
      </c>
      <c r="P102" s="202"/>
      <c r="Q102" s="203" t="str">
        <f t="shared" si="1"/>
        <v/>
      </c>
      <c r="R102" s="204" t="str">
        <f t="shared" si="2"/>
        <v/>
      </c>
      <c r="S102" s="205" t="str">
        <f t="shared" si="3"/>
        <v/>
      </c>
      <c r="T102" s="204" t="str">
        <f t="shared" si="0"/>
        <v/>
      </c>
      <c r="U102" s="200"/>
    </row>
    <row r="103" spans="15:21" ht="16.149999999999999" customHeight="1" x14ac:dyDescent="0.2">
      <c r="O103" s="206" t="str">
        <f>IF($A$39&lt;3,"",IF(ISNUMBER($P103),SUBTOTAL(3,$P$40:P103),""))</f>
        <v/>
      </c>
      <c r="P103" s="202"/>
      <c r="Q103" s="203" t="str">
        <f t="shared" si="1"/>
        <v/>
      </c>
      <c r="R103" s="204" t="str">
        <f t="shared" si="2"/>
        <v/>
      </c>
      <c r="S103" s="205" t="str">
        <f t="shared" si="3"/>
        <v/>
      </c>
      <c r="T103" s="204" t="str">
        <f t="shared" si="0"/>
        <v/>
      </c>
      <c r="U103" s="200"/>
    </row>
    <row r="104" spans="15:21" ht="16.149999999999999" customHeight="1" x14ac:dyDescent="0.2">
      <c r="O104" s="206" t="str">
        <f>IF($A$39&lt;3,"",IF(ISNUMBER($P104),SUBTOTAL(3,$P$40:P104),""))</f>
        <v/>
      </c>
      <c r="P104" s="202"/>
      <c r="Q104" s="203" t="str">
        <f t="shared" si="1"/>
        <v/>
      </c>
      <c r="R104" s="204" t="str">
        <f t="shared" si="2"/>
        <v/>
      </c>
      <c r="S104" s="205" t="str">
        <f t="shared" si="3"/>
        <v/>
      </c>
      <c r="T104" s="204" t="str">
        <f t="shared" si="0"/>
        <v/>
      </c>
      <c r="U104" s="200"/>
    </row>
    <row r="105" spans="15:21" ht="16.149999999999999" customHeight="1" x14ac:dyDescent="0.2">
      <c r="O105" s="206" t="str">
        <f>IF($A$39&lt;3,"",IF(ISNUMBER($P105),SUBTOTAL(3,$P$40:P105),""))</f>
        <v/>
      </c>
      <c r="P105" s="202"/>
      <c r="Q105" s="203" t="str">
        <f t="shared" si="1"/>
        <v/>
      </c>
      <c r="R105" s="204" t="str">
        <f t="shared" si="2"/>
        <v/>
      </c>
      <c r="S105" s="205" t="str">
        <f t="shared" si="3"/>
        <v/>
      </c>
      <c r="T105" s="204" t="str">
        <f t="shared" ref="T105:T169" si="4">IF($A$39&lt;3,"",IF(ISNUMBER($P105),_xlfn.NORM.S.INV(($O105-0.375)/($A$39+0.25)),""))</f>
        <v/>
      </c>
      <c r="U105" s="200"/>
    </row>
    <row r="106" spans="15:21" ht="16.149999999999999" customHeight="1" x14ac:dyDescent="0.2">
      <c r="O106" s="206" t="str">
        <f>IF($A$39&lt;3,"",IF(ISNUMBER($P106),SUBTOTAL(3,$P$40:P106),""))</f>
        <v/>
      </c>
      <c r="P106" s="202"/>
      <c r="Q106" s="203" t="str">
        <f t="shared" si="1"/>
        <v/>
      </c>
      <c r="R106" s="204" t="str">
        <f t="shared" si="2"/>
        <v/>
      </c>
      <c r="S106" s="205" t="str">
        <f t="shared" si="3"/>
        <v/>
      </c>
      <c r="T106" s="204" t="str">
        <f t="shared" si="4"/>
        <v/>
      </c>
      <c r="U106" s="200"/>
    </row>
    <row r="107" spans="15:21" ht="16.149999999999999" customHeight="1" x14ac:dyDescent="0.2">
      <c r="O107" s="206" t="str">
        <f>IF($A$39&lt;3,"",IF(ISNUMBER($P107),SUBTOTAL(3,$P$40:P107),""))</f>
        <v/>
      </c>
      <c r="P107" s="202"/>
      <c r="Q107" s="203" t="str">
        <f t="shared" ref="Q107:Q170" si="5">IF($A$39&lt;3,"",IF(ISNUMBER($P107),($P107-$C$39)^2,""))</f>
        <v/>
      </c>
      <c r="R107" s="204" t="str">
        <f t="shared" ref="R107:R170" si="6">IF($A$39&lt;3,"",IF(ISNUMBER($P107),IF(O107=1,-$F$39,IF(O107=2,-$G$39,IF(O107=$A$39-1,$G$39,IF(O107=$A$39,$F$39,T107/SQRT($L$39))))),""))</f>
        <v/>
      </c>
      <c r="S107" s="205" t="str">
        <f t="shared" ref="S107:S170" si="7">IF($A$39&lt;3,"",IF(ISNUMBER($P107),$R107*$P107,""))</f>
        <v/>
      </c>
      <c r="T107" s="204" t="str">
        <f t="shared" si="4"/>
        <v/>
      </c>
      <c r="U107" s="200"/>
    </row>
    <row r="108" spans="15:21" ht="16.149999999999999" customHeight="1" x14ac:dyDescent="0.2">
      <c r="O108" s="206" t="str">
        <f>IF($A$39&lt;3,"",IF(ISNUMBER($P108),SUBTOTAL(3,$P$40:P108),""))</f>
        <v/>
      </c>
      <c r="P108" s="202"/>
      <c r="Q108" s="203" t="str">
        <f t="shared" si="5"/>
        <v/>
      </c>
      <c r="R108" s="204" t="str">
        <f t="shared" si="6"/>
        <v/>
      </c>
      <c r="S108" s="205" t="str">
        <f t="shared" si="7"/>
        <v/>
      </c>
      <c r="T108" s="204" t="str">
        <f t="shared" si="4"/>
        <v/>
      </c>
      <c r="U108" s="200"/>
    </row>
    <row r="109" spans="15:21" ht="16.149999999999999" customHeight="1" x14ac:dyDescent="0.2">
      <c r="O109" s="206" t="str">
        <f>IF($A$39&lt;3,"",IF(ISNUMBER($P109),SUBTOTAL(3,$P$40:P109),""))</f>
        <v/>
      </c>
      <c r="P109" s="202"/>
      <c r="Q109" s="203" t="str">
        <f t="shared" si="5"/>
        <v/>
      </c>
      <c r="R109" s="204" t="str">
        <f t="shared" si="6"/>
        <v/>
      </c>
      <c r="S109" s="205" t="str">
        <f t="shared" si="7"/>
        <v/>
      </c>
      <c r="T109" s="204" t="str">
        <f t="shared" si="4"/>
        <v/>
      </c>
      <c r="U109" s="200"/>
    </row>
    <row r="110" spans="15:21" ht="16.149999999999999" customHeight="1" x14ac:dyDescent="0.2">
      <c r="O110" s="206" t="str">
        <f>IF($A$39&lt;3,"",IF(ISNUMBER($P110),SUBTOTAL(3,$P$40:P110),""))</f>
        <v/>
      </c>
      <c r="P110" s="202"/>
      <c r="Q110" s="203" t="str">
        <f t="shared" si="5"/>
        <v/>
      </c>
      <c r="R110" s="204" t="str">
        <f t="shared" si="6"/>
        <v/>
      </c>
      <c r="S110" s="205" t="str">
        <f t="shared" si="7"/>
        <v/>
      </c>
      <c r="T110" s="204" t="str">
        <f t="shared" si="4"/>
        <v/>
      </c>
      <c r="U110" s="200"/>
    </row>
    <row r="111" spans="15:21" ht="16.149999999999999" customHeight="1" x14ac:dyDescent="0.2">
      <c r="O111" s="206" t="str">
        <f>IF($A$39&lt;3,"",IF(ISNUMBER($P111),SUBTOTAL(3,$P$40:P111),""))</f>
        <v/>
      </c>
      <c r="P111" s="202"/>
      <c r="Q111" s="203" t="str">
        <f t="shared" si="5"/>
        <v/>
      </c>
      <c r="R111" s="204" t="str">
        <f t="shared" si="6"/>
        <v/>
      </c>
      <c r="S111" s="205" t="str">
        <f t="shared" si="7"/>
        <v/>
      </c>
      <c r="T111" s="204" t="str">
        <f t="shared" si="4"/>
        <v/>
      </c>
      <c r="U111" s="200"/>
    </row>
    <row r="112" spans="15:21" ht="16.149999999999999" customHeight="1" x14ac:dyDescent="0.2">
      <c r="O112" s="206" t="str">
        <f>IF($A$39&lt;3,"",IF(ISNUMBER($P112),SUBTOTAL(3,$P$40:P112),""))</f>
        <v/>
      </c>
      <c r="P112" s="202"/>
      <c r="Q112" s="203" t="str">
        <f t="shared" si="5"/>
        <v/>
      </c>
      <c r="R112" s="204" t="str">
        <f t="shared" si="6"/>
        <v/>
      </c>
      <c r="S112" s="205" t="str">
        <f t="shared" si="7"/>
        <v/>
      </c>
      <c r="T112" s="204" t="str">
        <f t="shared" si="4"/>
        <v/>
      </c>
      <c r="U112" s="200"/>
    </row>
    <row r="113" spans="15:21" ht="16.149999999999999" customHeight="1" x14ac:dyDescent="0.2">
      <c r="O113" s="206" t="str">
        <f>IF($A$39&lt;3,"",IF(ISNUMBER($P113),SUBTOTAL(3,$P$40:P113),""))</f>
        <v/>
      </c>
      <c r="P113" s="202"/>
      <c r="Q113" s="203" t="str">
        <f t="shared" si="5"/>
        <v/>
      </c>
      <c r="R113" s="204" t="str">
        <f t="shared" si="6"/>
        <v/>
      </c>
      <c r="S113" s="205" t="str">
        <f t="shared" si="7"/>
        <v/>
      </c>
      <c r="T113" s="204" t="str">
        <f t="shared" si="4"/>
        <v/>
      </c>
      <c r="U113" s="200"/>
    </row>
    <row r="114" spans="15:21" ht="16.149999999999999" customHeight="1" x14ac:dyDescent="0.2">
      <c r="O114" s="206" t="str">
        <f>IF($A$39&lt;3,"",IF(ISNUMBER($P114),SUBTOTAL(3,$P$40:P114),""))</f>
        <v/>
      </c>
      <c r="P114" s="202"/>
      <c r="Q114" s="203" t="str">
        <f t="shared" si="5"/>
        <v/>
      </c>
      <c r="R114" s="204" t="str">
        <f t="shared" si="6"/>
        <v/>
      </c>
      <c r="S114" s="205" t="str">
        <f t="shared" si="7"/>
        <v/>
      </c>
      <c r="T114" s="204" t="str">
        <f t="shared" si="4"/>
        <v/>
      </c>
      <c r="U114" s="200"/>
    </row>
    <row r="115" spans="15:21" ht="16.149999999999999" customHeight="1" x14ac:dyDescent="0.2">
      <c r="O115" s="206" t="str">
        <f>IF($A$39&lt;3,"",IF(ISNUMBER($P115),SUBTOTAL(3,$P$40:P115),""))</f>
        <v/>
      </c>
      <c r="P115" s="202"/>
      <c r="Q115" s="203" t="str">
        <f t="shared" si="5"/>
        <v/>
      </c>
      <c r="R115" s="204" t="str">
        <f t="shared" si="6"/>
        <v/>
      </c>
      <c r="S115" s="205" t="str">
        <f t="shared" si="7"/>
        <v/>
      </c>
      <c r="T115" s="204" t="str">
        <f t="shared" si="4"/>
        <v/>
      </c>
      <c r="U115" s="200"/>
    </row>
    <row r="116" spans="15:21" ht="16.149999999999999" customHeight="1" x14ac:dyDescent="0.2">
      <c r="O116" s="206" t="str">
        <f>IF($A$39&lt;3,"",IF(ISNUMBER($P116),SUBTOTAL(3,$P$40:P116),""))</f>
        <v/>
      </c>
      <c r="P116" s="202"/>
      <c r="Q116" s="203" t="str">
        <f t="shared" si="5"/>
        <v/>
      </c>
      <c r="R116" s="204" t="str">
        <f t="shared" si="6"/>
        <v/>
      </c>
      <c r="S116" s="205" t="str">
        <f t="shared" si="7"/>
        <v/>
      </c>
      <c r="T116" s="204" t="str">
        <f t="shared" si="4"/>
        <v/>
      </c>
      <c r="U116" s="200"/>
    </row>
    <row r="117" spans="15:21" ht="16.149999999999999" customHeight="1" x14ac:dyDescent="0.2">
      <c r="O117" s="206" t="str">
        <f>IF($A$39&lt;3,"",IF(ISNUMBER($P117),SUBTOTAL(3,$P$40:P117),""))</f>
        <v/>
      </c>
      <c r="P117" s="202"/>
      <c r="Q117" s="203" t="str">
        <f t="shared" si="5"/>
        <v/>
      </c>
      <c r="R117" s="204" t="str">
        <f t="shared" si="6"/>
        <v/>
      </c>
      <c r="S117" s="205" t="str">
        <f t="shared" si="7"/>
        <v/>
      </c>
      <c r="T117" s="204" t="str">
        <f t="shared" si="4"/>
        <v/>
      </c>
      <c r="U117" s="200"/>
    </row>
    <row r="118" spans="15:21" ht="16.149999999999999" customHeight="1" x14ac:dyDescent="0.2">
      <c r="O118" s="206" t="str">
        <f>IF($A$39&lt;3,"",IF(ISNUMBER($P118),SUBTOTAL(3,$P$40:P118),""))</f>
        <v/>
      </c>
      <c r="P118" s="202"/>
      <c r="Q118" s="203" t="str">
        <f t="shared" si="5"/>
        <v/>
      </c>
      <c r="R118" s="204" t="str">
        <f t="shared" si="6"/>
        <v/>
      </c>
      <c r="S118" s="205" t="str">
        <f t="shared" si="7"/>
        <v/>
      </c>
      <c r="T118" s="204" t="str">
        <f t="shared" si="4"/>
        <v/>
      </c>
      <c r="U118" s="200"/>
    </row>
    <row r="119" spans="15:21" ht="16.149999999999999" customHeight="1" x14ac:dyDescent="0.2">
      <c r="O119" s="206" t="str">
        <f>IF($A$39&lt;3,"",IF(ISNUMBER($P119),SUBTOTAL(3,$P$40:P119),""))</f>
        <v/>
      </c>
      <c r="P119" s="202"/>
      <c r="Q119" s="203" t="str">
        <f t="shared" si="5"/>
        <v/>
      </c>
      <c r="R119" s="204" t="str">
        <f t="shared" si="6"/>
        <v/>
      </c>
      <c r="S119" s="205" t="str">
        <f t="shared" si="7"/>
        <v/>
      </c>
      <c r="T119" s="204" t="str">
        <f t="shared" si="4"/>
        <v/>
      </c>
      <c r="U119" s="200"/>
    </row>
    <row r="120" spans="15:21" ht="16.149999999999999" customHeight="1" x14ac:dyDescent="0.2">
      <c r="O120" s="206" t="str">
        <f>IF($A$39&lt;3,"",IF(ISNUMBER($P120),SUBTOTAL(3,$P$40:P120),""))</f>
        <v/>
      </c>
      <c r="P120" s="202"/>
      <c r="Q120" s="203" t="str">
        <f t="shared" si="5"/>
        <v/>
      </c>
      <c r="R120" s="204" t="str">
        <f t="shared" si="6"/>
        <v/>
      </c>
      <c r="S120" s="205" t="str">
        <f t="shared" si="7"/>
        <v/>
      </c>
      <c r="T120" s="204" t="str">
        <f t="shared" si="4"/>
        <v/>
      </c>
      <c r="U120" s="200"/>
    </row>
    <row r="121" spans="15:21" ht="16.149999999999999" customHeight="1" x14ac:dyDescent="0.2">
      <c r="O121" s="206" t="str">
        <f>IF($A$39&lt;3,"",IF(ISNUMBER($P121),SUBTOTAL(3,$P$40:P121),""))</f>
        <v/>
      </c>
      <c r="P121" s="202"/>
      <c r="Q121" s="203" t="str">
        <f t="shared" si="5"/>
        <v/>
      </c>
      <c r="R121" s="204" t="str">
        <f t="shared" si="6"/>
        <v/>
      </c>
      <c r="S121" s="205" t="str">
        <f t="shared" si="7"/>
        <v/>
      </c>
      <c r="T121" s="204" t="str">
        <f t="shared" si="4"/>
        <v/>
      </c>
      <c r="U121" s="200"/>
    </row>
    <row r="122" spans="15:21" ht="16.149999999999999" customHeight="1" x14ac:dyDescent="0.2">
      <c r="O122" s="206" t="str">
        <f>IF($A$39&lt;3,"",IF(ISNUMBER($P122),SUBTOTAL(3,$P$40:P122),""))</f>
        <v/>
      </c>
      <c r="P122" s="202"/>
      <c r="Q122" s="203" t="str">
        <f t="shared" si="5"/>
        <v/>
      </c>
      <c r="R122" s="204" t="str">
        <f t="shared" si="6"/>
        <v/>
      </c>
      <c r="S122" s="205" t="str">
        <f t="shared" si="7"/>
        <v/>
      </c>
      <c r="T122" s="204" t="str">
        <f t="shared" si="4"/>
        <v/>
      </c>
      <c r="U122" s="200"/>
    </row>
    <row r="123" spans="15:21" ht="16.149999999999999" customHeight="1" x14ac:dyDescent="0.2">
      <c r="O123" s="206" t="str">
        <f>IF($A$39&lt;3,"",IF(ISNUMBER($P123),SUBTOTAL(3,$P$40:P123),""))</f>
        <v/>
      </c>
      <c r="P123" s="202"/>
      <c r="Q123" s="203" t="str">
        <f t="shared" si="5"/>
        <v/>
      </c>
      <c r="R123" s="204" t="str">
        <f t="shared" si="6"/>
        <v/>
      </c>
      <c r="S123" s="205" t="str">
        <f t="shared" si="7"/>
        <v/>
      </c>
      <c r="T123" s="204" t="str">
        <f t="shared" si="4"/>
        <v/>
      </c>
      <c r="U123" s="200"/>
    </row>
    <row r="124" spans="15:21" ht="16.149999999999999" customHeight="1" x14ac:dyDescent="0.2">
      <c r="O124" s="206" t="str">
        <f>IF($A$39&lt;3,"",IF(ISNUMBER($P124),SUBTOTAL(3,$P$40:P124),""))</f>
        <v/>
      </c>
      <c r="P124" s="202"/>
      <c r="Q124" s="203" t="str">
        <f t="shared" si="5"/>
        <v/>
      </c>
      <c r="R124" s="204" t="str">
        <f t="shared" si="6"/>
        <v/>
      </c>
      <c r="S124" s="205" t="str">
        <f t="shared" si="7"/>
        <v/>
      </c>
      <c r="T124" s="204" t="str">
        <f t="shared" si="4"/>
        <v/>
      </c>
      <c r="U124" s="200"/>
    </row>
    <row r="125" spans="15:21" ht="16.149999999999999" customHeight="1" x14ac:dyDescent="0.2">
      <c r="O125" s="206" t="str">
        <f>IF($A$39&lt;3,"",IF(ISNUMBER($P125),SUBTOTAL(3,$P$40:P125),""))</f>
        <v/>
      </c>
      <c r="P125" s="202"/>
      <c r="Q125" s="203" t="str">
        <f t="shared" si="5"/>
        <v/>
      </c>
      <c r="R125" s="204" t="str">
        <f t="shared" si="6"/>
        <v/>
      </c>
      <c r="S125" s="205" t="str">
        <f t="shared" si="7"/>
        <v/>
      </c>
      <c r="T125" s="204" t="str">
        <f t="shared" si="4"/>
        <v/>
      </c>
      <c r="U125" s="200"/>
    </row>
    <row r="126" spans="15:21" ht="16.149999999999999" customHeight="1" x14ac:dyDescent="0.2">
      <c r="O126" s="206" t="str">
        <f>IF($A$39&lt;3,"",IF(ISNUMBER($P126),SUBTOTAL(3,$P$40:P126),""))</f>
        <v/>
      </c>
      <c r="P126" s="202"/>
      <c r="Q126" s="203" t="str">
        <f t="shared" si="5"/>
        <v/>
      </c>
      <c r="R126" s="204" t="str">
        <f t="shared" si="6"/>
        <v/>
      </c>
      <c r="S126" s="205" t="str">
        <f t="shared" si="7"/>
        <v/>
      </c>
      <c r="T126" s="204" t="str">
        <f t="shared" si="4"/>
        <v/>
      </c>
      <c r="U126" s="200"/>
    </row>
    <row r="127" spans="15:21" ht="16.149999999999999" customHeight="1" x14ac:dyDescent="0.2">
      <c r="O127" s="206" t="str">
        <f>IF($A$39&lt;3,"",IF(ISNUMBER($P127),SUBTOTAL(3,$P$40:P127),""))</f>
        <v/>
      </c>
      <c r="P127" s="202"/>
      <c r="Q127" s="203" t="str">
        <f t="shared" si="5"/>
        <v/>
      </c>
      <c r="R127" s="204" t="str">
        <f t="shared" si="6"/>
        <v/>
      </c>
      <c r="S127" s="205" t="str">
        <f t="shared" si="7"/>
        <v/>
      </c>
      <c r="T127" s="204" t="str">
        <f t="shared" si="4"/>
        <v/>
      </c>
      <c r="U127" s="200"/>
    </row>
    <row r="128" spans="15:21" ht="16.149999999999999" customHeight="1" x14ac:dyDescent="0.2">
      <c r="O128" s="206" t="str">
        <f>IF($A$39&lt;3,"",IF(ISNUMBER($P128),SUBTOTAL(3,$P$40:P128),""))</f>
        <v/>
      </c>
      <c r="P128" s="202"/>
      <c r="Q128" s="203" t="str">
        <f t="shared" si="5"/>
        <v/>
      </c>
      <c r="R128" s="204" t="str">
        <f t="shared" si="6"/>
        <v/>
      </c>
      <c r="S128" s="205" t="str">
        <f t="shared" si="7"/>
        <v/>
      </c>
      <c r="T128" s="204" t="str">
        <f t="shared" si="4"/>
        <v/>
      </c>
      <c r="U128" s="200"/>
    </row>
    <row r="129" spans="15:21" ht="16.149999999999999" customHeight="1" x14ac:dyDescent="0.2">
      <c r="O129" s="206" t="str">
        <f>IF($A$39&lt;3,"",IF(ISNUMBER($P129),SUBTOTAL(3,$P$40:P129),""))</f>
        <v/>
      </c>
      <c r="P129" s="202"/>
      <c r="Q129" s="203" t="str">
        <f t="shared" si="5"/>
        <v/>
      </c>
      <c r="R129" s="204" t="str">
        <f t="shared" si="6"/>
        <v/>
      </c>
      <c r="S129" s="205" t="str">
        <f t="shared" si="7"/>
        <v/>
      </c>
      <c r="T129" s="204" t="str">
        <f t="shared" si="4"/>
        <v/>
      </c>
      <c r="U129" s="200"/>
    </row>
    <row r="130" spans="15:21" ht="16.149999999999999" customHeight="1" x14ac:dyDescent="0.2">
      <c r="O130" s="206" t="str">
        <f>IF($A$39&lt;3,"",IF(ISNUMBER($P130),SUBTOTAL(3,$P$40:P130),""))</f>
        <v/>
      </c>
      <c r="P130" s="202"/>
      <c r="Q130" s="203" t="str">
        <f t="shared" si="5"/>
        <v/>
      </c>
      <c r="R130" s="204" t="str">
        <f t="shared" si="6"/>
        <v/>
      </c>
      <c r="S130" s="205" t="str">
        <f t="shared" si="7"/>
        <v/>
      </c>
      <c r="T130" s="204" t="str">
        <f t="shared" si="4"/>
        <v/>
      </c>
      <c r="U130" s="200"/>
    </row>
    <row r="131" spans="15:21" ht="16.149999999999999" customHeight="1" x14ac:dyDescent="0.2">
      <c r="O131" s="206" t="str">
        <f>IF($A$39&lt;3,"",IF(ISNUMBER($P131),SUBTOTAL(3,$P$40:P131),""))</f>
        <v/>
      </c>
      <c r="P131" s="202"/>
      <c r="Q131" s="203" t="str">
        <f t="shared" si="5"/>
        <v/>
      </c>
      <c r="R131" s="204" t="str">
        <f t="shared" si="6"/>
        <v/>
      </c>
      <c r="S131" s="205" t="str">
        <f t="shared" si="7"/>
        <v/>
      </c>
      <c r="T131" s="204" t="str">
        <f t="shared" si="4"/>
        <v/>
      </c>
      <c r="U131" s="200"/>
    </row>
    <row r="132" spans="15:21" ht="16.149999999999999" customHeight="1" x14ac:dyDescent="0.2">
      <c r="O132" s="206" t="str">
        <f>IF($A$39&lt;3,"",IF(ISNUMBER($P132),SUBTOTAL(3,$P$40:P132),""))</f>
        <v/>
      </c>
      <c r="P132" s="202"/>
      <c r="Q132" s="203" t="str">
        <f t="shared" si="5"/>
        <v/>
      </c>
      <c r="R132" s="204" t="str">
        <f t="shared" si="6"/>
        <v/>
      </c>
      <c r="S132" s="205" t="str">
        <f t="shared" si="7"/>
        <v/>
      </c>
      <c r="T132" s="204" t="str">
        <f t="shared" si="4"/>
        <v/>
      </c>
      <c r="U132" s="200"/>
    </row>
    <row r="133" spans="15:21" ht="16.149999999999999" customHeight="1" x14ac:dyDescent="0.2">
      <c r="O133" s="206" t="str">
        <f>IF($A$39&lt;3,"",IF(ISNUMBER($P133),SUBTOTAL(3,$P$40:P133),""))</f>
        <v/>
      </c>
      <c r="P133" s="202"/>
      <c r="Q133" s="203" t="str">
        <f t="shared" si="5"/>
        <v/>
      </c>
      <c r="R133" s="204" t="str">
        <f t="shared" si="6"/>
        <v/>
      </c>
      <c r="S133" s="205" t="str">
        <f t="shared" si="7"/>
        <v/>
      </c>
      <c r="T133" s="204" t="str">
        <f t="shared" si="4"/>
        <v/>
      </c>
      <c r="U133" s="200"/>
    </row>
    <row r="134" spans="15:21" ht="16.149999999999999" customHeight="1" x14ac:dyDescent="0.2">
      <c r="O134" s="206" t="str">
        <f>IF($A$39&lt;3,"",IF(ISNUMBER($P134),SUBTOTAL(3,$P$40:P134),""))</f>
        <v/>
      </c>
      <c r="P134" s="202"/>
      <c r="Q134" s="203" t="str">
        <f t="shared" si="5"/>
        <v/>
      </c>
      <c r="R134" s="204" t="str">
        <f t="shared" si="6"/>
        <v/>
      </c>
      <c r="S134" s="205" t="str">
        <f t="shared" si="7"/>
        <v/>
      </c>
      <c r="T134" s="204" t="str">
        <f t="shared" si="4"/>
        <v/>
      </c>
      <c r="U134" s="200"/>
    </row>
    <row r="135" spans="15:21" ht="16.149999999999999" customHeight="1" x14ac:dyDescent="0.2">
      <c r="O135" s="206" t="str">
        <f>IF($A$39&lt;3,"",IF(ISNUMBER($P135),SUBTOTAL(3,$P$40:P135),""))</f>
        <v/>
      </c>
      <c r="P135" s="202"/>
      <c r="Q135" s="203" t="str">
        <f t="shared" si="5"/>
        <v/>
      </c>
      <c r="R135" s="204" t="str">
        <f t="shared" si="6"/>
        <v/>
      </c>
      <c r="S135" s="205" t="str">
        <f t="shared" si="7"/>
        <v/>
      </c>
      <c r="T135" s="204" t="str">
        <f t="shared" si="4"/>
        <v/>
      </c>
      <c r="U135" s="200"/>
    </row>
    <row r="136" spans="15:21" ht="16.149999999999999" customHeight="1" x14ac:dyDescent="0.2">
      <c r="O136" s="206" t="str">
        <f>IF($A$39&lt;3,"",IF(ISNUMBER($P136),SUBTOTAL(3,$P$40:P136),""))</f>
        <v/>
      </c>
      <c r="P136" s="202"/>
      <c r="Q136" s="203" t="str">
        <f t="shared" si="5"/>
        <v/>
      </c>
      <c r="R136" s="204" t="str">
        <f t="shared" si="6"/>
        <v/>
      </c>
      <c r="S136" s="205" t="str">
        <f t="shared" si="7"/>
        <v/>
      </c>
      <c r="T136" s="204" t="str">
        <f t="shared" si="4"/>
        <v/>
      </c>
      <c r="U136" s="200"/>
    </row>
    <row r="137" spans="15:21" ht="16.149999999999999" customHeight="1" x14ac:dyDescent="0.2">
      <c r="O137" s="206" t="str">
        <f>IF($A$39&lt;3,"",IF(ISNUMBER($P137),SUBTOTAL(3,$P$40:P137),""))</f>
        <v/>
      </c>
      <c r="P137" s="202"/>
      <c r="Q137" s="203" t="str">
        <f t="shared" si="5"/>
        <v/>
      </c>
      <c r="R137" s="204" t="str">
        <f t="shared" si="6"/>
        <v/>
      </c>
      <c r="S137" s="205" t="str">
        <f t="shared" si="7"/>
        <v/>
      </c>
      <c r="T137" s="204" t="str">
        <f t="shared" si="4"/>
        <v/>
      </c>
      <c r="U137" s="200"/>
    </row>
    <row r="138" spans="15:21" ht="16.149999999999999" customHeight="1" x14ac:dyDescent="0.2">
      <c r="O138" s="206" t="str">
        <f>IF($A$39&lt;3,"",IF(ISNUMBER($P138),SUBTOTAL(3,$P$40:P138),""))</f>
        <v/>
      </c>
      <c r="P138" s="202"/>
      <c r="Q138" s="203" t="str">
        <f t="shared" si="5"/>
        <v/>
      </c>
      <c r="R138" s="204" t="str">
        <f t="shared" si="6"/>
        <v/>
      </c>
      <c r="S138" s="205" t="str">
        <f t="shared" si="7"/>
        <v/>
      </c>
      <c r="T138" s="204" t="str">
        <f t="shared" si="4"/>
        <v/>
      </c>
      <c r="U138" s="200"/>
    </row>
    <row r="139" spans="15:21" ht="16.149999999999999" customHeight="1" x14ac:dyDescent="0.2">
      <c r="O139" s="206" t="str">
        <f>IF($A$39&lt;3,"",IF(ISNUMBER($P139),SUBTOTAL(3,$P$40:P139),""))</f>
        <v/>
      </c>
      <c r="P139" s="202"/>
      <c r="Q139" s="203" t="str">
        <f t="shared" si="5"/>
        <v/>
      </c>
      <c r="R139" s="204" t="str">
        <f t="shared" si="6"/>
        <v/>
      </c>
      <c r="S139" s="205" t="str">
        <f t="shared" si="7"/>
        <v/>
      </c>
      <c r="T139" s="204" t="str">
        <f t="shared" si="4"/>
        <v/>
      </c>
      <c r="U139" s="200"/>
    </row>
    <row r="140" spans="15:21" ht="16.149999999999999" customHeight="1" x14ac:dyDescent="0.2">
      <c r="O140" s="206" t="str">
        <f>IF($A$39&lt;3,"",IF(ISNUMBER($P140),SUBTOTAL(3,$P$40:P140),""))</f>
        <v/>
      </c>
      <c r="P140" s="202"/>
      <c r="Q140" s="203" t="str">
        <f t="shared" si="5"/>
        <v/>
      </c>
      <c r="R140" s="204" t="str">
        <f t="shared" si="6"/>
        <v/>
      </c>
      <c r="S140" s="205" t="str">
        <f t="shared" si="7"/>
        <v/>
      </c>
      <c r="T140" s="204" t="str">
        <f t="shared" si="4"/>
        <v/>
      </c>
      <c r="U140" s="200"/>
    </row>
    <row r="141" spans="15:21" ht="16.149999999999999" customHeight="1" x14ac:dyDescent="0.2">
      <c r="O141" s="206" t="str">
        <f>IF($A$39&lt;3,"",IF(ISNUMBER($P141),SUBTOTAL(3,$P$40:P141),""))</f>
        <v/>
      </c>
      <c r="P141" s="202"/>
      <c r="Q141" s="203" t="str">
        <f t="shared" si="5"/>
        <v/>
      </c>
      <c r="R141" s="204" t="str">
        <f t="shared" si="6"/>
        <v/>
      </c>
      <c r="S141" s="205" t="str">
        <f t="shared" si="7"/>
        <v/>
      </c>
      <c r="T141" s="204" t="str">
        <f t="shared" si="4"/>
        <v/>
      </c>
      <c r="U141" s="200"/>
    </row>
    <row r="142" spans="15:21" ht="16.149999999999999" customHeight="1" x14ac:dyDescent="0.2">
      <c r="O142" s="206" t="str">
        <f>IF($A$39&lt;3,"",IF(ISNUMBER($P142),SUBTOTAL(3,$P$40:P142),""))</f>
        <v/>
      </c>
      <c r="P142" s="202"/>
      <c r="Q142" s="203" t="str">
        <f t="shared" si="5"/>
        <v/>
      </c>
      <c r="R142" s="204" t="str">
        <f t="shared" si="6"/>
        <v/>
      </c>
      <c r="S142" s="205" t="str">
        <f t="shared" si="7"/>
        <v/>
      </c>
      <c r="T142" s="204" t="str">
        <f t="shared" si="4"/>
        <v/>
      </c>
      <c r="U142" s="200"/>
    </row>
    <row r="143" spans="15:21" ht="16.149999999999999" customHeight="1" x14ac:dyDescent="0.2">
      <c r="O143" s="206" t="str">
        <f>IF($A$39&lt;3,"",IF(ISNUMBER($P143),SUBTOTAL(3,$P$40:P143),""))</f>
        <v/>
      </c>
      <c r="P143" s="202"/>
      <c r="Q143" s="203" t="str">
        <f t="shared" si="5"/>
        <v/>
      </c>
      <c r="R143" s="204" t="str">
        <f t="shared" si="6"/>
        <v/>
      </c>
      <c r="S143" s="205" t="str">
        <f t="shared" si="7"/>
        <v/>
      </c>
      <c r="T143" s="204" t="str">
        <f t="shared" si="4"/>
        <v/>
      </c>
      <c r="U143" s="200"/>
    </row>
    <row r="144" spans="15:21" ht="16.149999999999999" customHeight="1" x14ac:dyDescent="0.2">
      <c r="O144" s="206" t="str">
        <f>IF($A$39&lt;3,"",IF(ISNUMBER($P144),SUBTOTAL(3,$P$40:P144),""))</f>
        <v/>
      </c>
      <c r="P144" s="202"/>
      <c r="Q144" s="203" t="str">
        <f t="shared" si="5"/>
        <v/>
      </c>
      <c r="R144" s="204" t="str">
        <f t="shared" si="6"/>
        <v/>
      </c>
      <c r="S144" s="205" t="str">
        <f t="shared" si="7"/>
        <v/>
      </c>
      <c r="T144" s="204" t="str">
        <f t="shared" si="4"/>
        <v/>
      </c>
      <c r="U144" s="200"/>
    </row>
    <row r="145" spans="15:21" ht="16.149999999999999" customHeight="1" x14ac:dyDescent="0.2">
      <c r="O145" s="206" t="str">
        <f>IF($A$39&lt;3,"",IF(ISNUMBER($P145),SUBTOTAL(3,$P$40:P145),""))</f>
        <v/>
      </c>
      <c r="P145" s="202"/>
      <c r="Q145" s="203" t="str">
        <f t="shared" si="5"/>
        <v/>
      </c>
      <c r="R145" s="204" t="str">
        <f t="shared" si="6"/>
        <v/>
      </c>
      <c r="S145" s="205" t="str">
        <f t="shared" si="7"/>
        <v/>
      </c>
      <c r="T145" s="204" t="str">
        <f t="shared" si="4"/>
        <v/>
      </c>
      <c r="U145" s="200"/>
    </row>
    <row r="146" spans="15:21" ht="16.149999999999999" customHeight="1" x14ac:dyDescent="0.2">
      <c r="O146" s="206" t="str">
        <f>IF($A$39&lt;3,"",IF(ISNUMBER($P146),SUBTOTAL(3,$P$40:P146),""))</f>
        <v/>
      </c>
      <c r="P146" s="202"/>
      <c r="Q146" s="203" t="str">
        <f t="shared" si="5"/>
        <v/>
      </c>
      <c r="R146" s="204" t="str">
        <f t="shared" si="6"/>
        <v/>
      </c>
      <c r="S146" s="205" t="str">
        <f t="shared" si="7"/>
        <v/>
      </c>
      <c r="T146" s="204" t="str">
        <f t="shared" si="4"/>
        <v/>
      </c>
      <c r="U146" s="200"/>
    </row>
    <row r="147" spans="15:21" ht="16.149999999999999" customHeight="1" x14ac:dyDescent="0.2">
      <c r="O147" s="206" t="str">
        <f>IF($A$39&lt;3,"",IF(ISNUMBER($P147),SUBTOTAL(3,$P$40:P147),""))</f>
        <v/>
      </c>
      <c r="P147" s="202"/>
      <c r="Q147" s="203" t="str">
        <f t="shared" si="5"/>
        <v/>
      </c>
      <c r="R147" s="204" t="str">
        <f t="shared" si="6"/>
        <v/>
      </c>
      <c r="S147" s="205" t="str">
        <f t="shared" si="7"/>
        <v/>
      </c>
      <c r="T147" s="204" t="str">
        <f t="shared" si="4"/>
        <v/>
      </c>
      <c r="U147" s="200"/>
    </row>
    <row r="148" spans="15:21" ht="16.149999999999999" customHeight="1" x14ac:dyDescent="0.2">
      <c r="O148" s="206" t="str">
        <f>IF($A$39&lt;3,"",IF(ISNUMBER($P148),SUBTOTAL(3,$P$40:P148),""))</f>
        <v/>
      </c>
      <c r="P148" s="202"/>
      <c r="Q148" s="203" t="str">
        <f t="shared" si="5"/>
        <v/>
      </c>
      <c r="R148" s="204" t="str">
        <f t="shared" si="6"/>
        <v/>
      </c>
      <c r="S148" s="205" t="str">
        <f t="shared" si="7"/>
        <v/>
      </c>
      <c r="T148" s="204" t="str">
        <f t="shared" si="4"/>
        <v/>
      </c>
      <c r="U148" s="200"/>
    </row>
    <row r="149" spans="15:21" ht="16.149999999999999" customHeight="1" x14ac:dyDescent="0.2">
      <c r="O149" s="206" t="str">
        <f>IF($A$39&lt;3,"",IF(ISNUMBER($P149),SUBTOTAL(3,$P$40:P149),""))</f>
        <v/>
      </c>
      <c r="P149" s="202"/>
      <c r="Q149" s="203" t="str">
        <f t="shared" si="5"/>
        <v/>
      </c>
      <c r="R149" s="204" t="str">
        <f t="shared" si="6"/>
        <v/>
      </c>
      <c r="S149" s="205" t="str">
        <f t="shared" si="7"/>
        <v/>
      </c>
      <c r="T149" s="204" t="str">
        <f t="shared" si="4"/>
        <v/>
      </c>
      <c r="U149" s="200"/>
    </row>
    <row r="150" spans="15:21" ht="16.149999999999999" customHeight="1" x14ac:dyDescent="0.2">
      <c r="O150" s="206" t="str">
        <f>IF($A$39&lt;3,"",IF(ISNUMBER($P150),SUBTOTAL(3,$P$40:P150),""))</f>
        <v/>
      </c>
      <c r="P150" s="202"/>
      <c r="Q150" s="203" t="str">
        <f t="shared" si="5"/>
        <v/>
      </c>
      <c r="R150" s="204" t="str">
        <f t="shared" si="6"/>
        <v/>
      </c>
      <c r="S150" s="205" t="str">
        <f t="shared" si="7"/>
        <v/>
      </c>
      <c r="T150" s="204" t="str">
        <f t="shared" si="4"/>
        <v/>
      </c>
      <c r="U150" s="200"/>
    </row>
    <row r="151" spans="15:21" ht="16.149999999999999" customHeight="1" x14ac:dyDescent="0.2">
      <c r="O151" s="206" t="str">
        <f>IF($A$39&lt;3,"",IF(ISNUMBER($P151),SUBTOTAL(3,$P$40:P151),""))</f>
        <v/>
      </c>
      <c r="P151" s="202"/>
      <c r="Q151" s="203" t="str">
        <f t="shared" si="5"/>
        <v/>
      </c>
      <c r="R151" s="204" t="str">
        <f t="shared" si="6"/>
        <v/>
      </c>
      <c r="S151" s="205" t="str">
        <f t="shared" si="7"/>
        <v/>
      </c>
      <c r="T151" s="204" t="str">
        <f t="shared" si="4"/>
        <v/>
      </c>
      <c r="U151" s="200"/>
    </row>
    <row r="152" spans="15:21" ht="16.149999999999999" customHeight="1" x14ac:dyDescent="0.2">
      <c r="O152" s="206" t="str">
        <f>IF($A$39&lt;3,"",IF(ISNUMBER($P152),SUBTOTAL(3,$P$40:P152),""))</f>
        <v/>
      </c>
      <c r="P152" s="202"/>
      <c r="Q152" s="203" t="str">
        <f t="shared" si="5"/>
        <v/>
      </c>
      <c r="R152" s="204" t="str">
        <f t="shared" si="6"/>
        <v/>
      </c>
      <c r="S152" s="205" t="str">
        <f t="shared" si="7"/>
        <v/>
      </c>
      <c r="T152" s="204" t="str">
        <f t="shared" si="4"/>
        <v/>
      </c>
      <c r="U152" s="200"/>
    </row>
    <row r="153" spans="15:21" ht="16.149999999999999" customHeight="1" x14ac:dyDescent="0.2">
      <c r="O153" s="206" t="str">
        <f>IF($A$39&lt;3,"",IF(ISNUMBER($P153),SUBTOTAL(3,$P$40:P153),""))</f>
        <v/>
      </c>
      <c r="P153" s="202"/>
      <c r="Q153" s="203" t="str">
        <f t="shared" si="5"/>
        <v/>
      </c>
      <c r="R153" s="204" t="str">
        <f t="shared" si="6"/>
        <v/>
      </c>
      <c r="S153" s="205" t="str">
        <f t="shared" si="7"/>
        <v/>
      </c>
      <c r="T153" s="204" t="str">
        <f t="shared" si="4"/>
        <v/>
      </c>
      <c r="U153" s="200"/>
    </row>
    <row r="154" spans="15:21" ht="16.149999999999999" customHeight="1" x14ac:dyDescent="0.2">
      <c r="O154" s="206" t="str">
        <f>IF($A$39&lt;3,"",IF(ISNUMBER($P154),SUBTOTAL(3,$P$40:P154),""))</f>
        <v/>
      </c>
      <c r="P154" s="202"/>
      <c r="Q154" s="203" t="str">
        <f t="shared" si="5"/>
        <v/>
      </c>
      <c r="R154" s="204" t="str">
        <f t="shared" si="6"/>
        <v/>
      </c>
      <c r="S154" s="205" t="str">
        <f t="shared" si="7"/>
        <v/>
      </c>
      <c r="T154" s="204" t="str">
        <f t="shared" si="4"/>
        <v/>
      </c>
      <c r="U154" s="200"/>
    </row>
    <row r="155" spans="15:21" ht="16.149999999999999" customHeight="1" x14ac:dyDescent="0.2">
      <c r="O155" s="206" t="str">
        <f>IF($A$39&lt;3,"",IF(ISNUMBER($P155),SUBTOTAL(3,$P$40:P155),""))</f>
        <v/>
      </c>
      <c r="P155" s="202"/>
      <c r="Q155" s="203" t="str">
        <f t="shared" si="5"/>
        <v/>
      </c>
      <c r="R155" s="204" t="str">
        <f t="shared" si="6"/>
        <v/>
      </c>
      <c r="S155" s="205" t="str">
        <f t="shared" si="7"/>
        <v/>
      </c>
      <c r="T155" s="204" t="str">
        <f t="shared" si="4"/>
        <v/>
      </c>
      <c r="U155" s="200"/>
    </row>
    <row r="156" spans="15:21" ht="16.149999999999999" customHeight="1" x14ac:dyDescent="0.2">
      <c r="O156" s="206" t="str">
        <f>IF($A$39&lt;3,"",IF(ISNUMBER($P156),SUBTOTAL(3,$P$40:P156),""))</f>
        <v/>
      </c>
      <c r="P156" s="202"/>
      <c r="Q156" s="203" t="str">
        <f t="shared" si="5"/>
        <v/>
      </c>
      <c r="R156" s="204" t="str">
        <f t="shared" si="6"/>
        <v/>
      </c>
      <c r="S156" s="205" t="str">
        <f t="shared" si="7"/>
        <v/>
      </c>
      <c r="T156" s="204" t="str">
        <f t="shared" si="4"/>
        <v/>
      </c>
      <c r="U156" s="200"/>
    </row>
    <row r="157" spans="15:21" ht="16.149999999999999" customHeight="1" x14ac:dyDescent="0.2">
      <c r="O157" s="206" t="str">
        <f>IF($A$39&lt;3,"",IF(ISNUMBER($P157),SUBTOTAL(3,$P$40:P157),""))</f>
        <v/>
      </c>
      <c r="P157" s="202"/>
      <c r="Q157" s="203" t="str">
        <f t="shared" si="5"/>
        <v/>
      </c>
      <c r="R157" s="204" t="str">
        <f t="shared" si="6"/>
        <v/>
      </c>
      <c r="S157" s="205" t="str">
        <f t="shared" si="7"/>
        <v/>
      </c>
      <c r="T157" s="204" t="str">
        <f t="shared" si="4"/>
        <v/>
      </c>
      <c r="U157" s="200"/>
    </row>
    <row r="158" spans="15:21" ht="16.149999999999999" customHeight="1" x14ac:dyDescent="0.2">
      <c r="O158" s="206" t="str">
        <f>IF($A$39&lt;3,"",IF(ISNUMBER($P158),SUBTOTAL(3,$P$40:P158),""))</f>
        <v/>
      </c>
      <c r="P158" s="202"/>
      <c r="Q158" s="203" t="str">
        <f t="shared" si="5"/>
        <v/>
      </c>
      <c r="R158" s="204" t="str">
        <f t="shared" si="6"/>
        <v/>
      </c>
      <c r="S158" s="205" t="str">
        <f t="shared" si="7"/>
        <v/>
      </c>
      <c r="T158" s="204" t="str">
        <f t="shared" si="4"/>
        <v/>
      </c>
      <c r="U158" s="200"/>
    </row>
    <row r="159" spans="15:21" ht="16.149999999999999" customHeight="1" x14ac:dyDescent="0.2">
      <c r="O159" s="206" t="str">
        <f>IF($A$39&lt;3,"",IF(ISNUMBER($P159),SUBTOTAL(3,$P$40:P159),""))</f>
        <v/>
      </c>
      <c r="P159" s="202"/>
      <c r="Q159" s="203" t="str">
        <f t="shared" si="5"/>
        <v/>
      </c>
      <c r="R159" s="204" t="str">
        <f t="shared" si="6"/>
        <v/>
      </c>
      <c r="S159" s="205" t="str">
        <f t="shared" si="7"/>
        <v/>
      </c>
      <c r="T159" s="204" t="str">
        <f t="shared" si="4"/>
        <v/>
      </c>
      <c r="U159" s="200"/>
    </row>
    <row r="160" spans="15:21" ht="16.149999999999999" customHeight="1" x14ac:dyDescent="0.2">
      <c r="O160" s="206" t="str">
        <f>IF($A$39&lt;3,"",IF(ISNUMBER($P160),SUBTOTAL(3,$P$40:P160),""))</f>
        <v/>
      </c>
      <c r="P160" s="202"/>
      <c r="Q160" s="203" t="str">
        <f t="shared" si="5"/>
        <v/>
      </c>
      <c r="R160" s="204" t="str">
        <f t="shared" si="6"/>
        <v/>
      </c>
      <c r="S160" s="205" t="str">
        <f t="shared" si="7"/>
        <v/>
      </c>
      <c r="T160" s="204" t="str">
        <f t="shared" si="4"/>
        <v/>
      </c>
      <c r="U160" s="200"/>
    </row>
    <row r="161" spans="15:21" ht="16.149999999999999" customHeight="1" x14ac:dyDescent="0.2">
      <c r="O161" s="206" t="str">
        <f>IF($A$39&lt;3,"",IF(ISNUMBER($P161),SUBTOTAL(3,$P$40:P161),""))</f>
        <v/>
      </c>
      <c r="P161" s="202"/>
      <c r="Q161" s="203" t="str">
        <f t="shared" si="5"/>
        <v/>
      </c>
      <c r="R161" s="204" t="str">
        <f t="shared" si="6"/>
        <v/>
      </c>
      <c r="S161" s="205" t="str">
        <f t="shared" si="7"/>
        <v/>
      </c>
      <c r="T161" s="204" t="str">
        <f t="shared" si="4"/>
        <v/>
      </c>
      <c r="U161" s="200"/>
    </row>
    <row r="162" spans="15:21" ht="16.149999999999999" customHeight="1" x14ac:dyDescent="0.2">
      <c r="O162" s="206" t="str">
        <f>IF($A$39&lt;3,"",IF(ISNUMBER($P162),SUBTOTAL(3,$P$40:P162),""))</f>
        <v/>
      </c>
      <c r="P162" s="202"/>
      <c r="Q162" s="203" t="str">
        <f t="shared" si="5"/>
        <v/>
      </c>
      <c r="R162" s="204" t="str">
        <f t="shared" si="6"/>
        <v/>
      </c>
      <c r="S162" s="205" t="str">
        <f t="shared" si="7"/>
        <v/>
      </c>
      <c r="T162" s="204" t="str">
        <f t="shared" si="4"/>
        <v/>
      </c>
      <c r="U162" s="200"/>
    </row>
    <row r="163" spans="15:21" ht="16.149999999999999" customHeight="1" x14ac:dyDescent="0.2">
      <c r="O163" s="206" t="str">
        <f>IF($A$39&lt;3,"",IF(ISNUMBER($P163),SUBTOTAL(3,$P$40:P163),""))</f>
        <v/>
      </c>
      <c r="P163" s="202"/>
      <c r="Q163" s="203" t="str">
        <f t="shared" si="5"/>
        <v/>
      </c>
      <c r="R163" s="204" t="str">
        <f t="shared" si="6"/>
        <v/>
      </c>
      <c r="S163" s="205" t="str">
        <f t="shared" si="7"/>
        <v/>
      </c>
      <c r="T163" s="204" t="str">
        <f t="shared" si="4"/>
        <v/>
      </c>
      <c r="U163" s="200"/>
    </row>
    <row r="164" spans="15:21" ht="16.149999999999999" customHeight="1" x14ac:dyDescent="0.2">
      <c r="O164" s="206" t="str">
        <f>IF($A$39&lt;3,"",IF(ISNUMBER($P164),SUBTOTAL(3,$P$40:P164),""))</f>
        <v/>
      </c>
      <c r="P164" s="202"/>
      <c r="Q164" s="203" t="str">
        <f t="shared" si="5"/>
        <v/>
      </c>
      <c r="R164" s="204" t="str">
        <f t="shared" si="6"/>
        <v/>
      </c>
      <c r="S164" s="205" t="str">
        <f t="shared" si="7"/>
        <v/>
      </c>
      <c r="T164" s="204" t="str">
        <f t="shared" si="4"/>
        <v/>
      </c>
      <c r="U164" s="200"/>
    </row>
    <row r="165" spans="15:21" ht="16.149999999999999" customHeight="1" x14ac:dyDescent="0.2">
      <c r="O165" s="206" t="str">
        <f>IF($A$39&lt;3,"",IF(ISNUMBER($P165),SUBTOTAL(3,$P$40:P165),""))</f>
        <v/>
      </c>
      <c r="P165" s="202"/>
      <c r="Q165" s="203" t="str">
        <f t="shared" si="5"/>
        <v/>
      </c>
      <c r="R165" s="204" t="str">
        <f t="shared" si="6"/>
        <v/>
      </c>
      <c r="S165" s="205" t="str">
        <f t="shared" si="7"/>
        <v/>
      </c>
      <c r="T165" s="204" t="str">
        <f t="shared" si="4"/>
        <v/>
      </c>
      <c r="U165" s="200"/>
    </row>
    <row r="166" spans="15:21" ht="16.149999999999999" customHeight="1" x14ac:dyDescent="0.2">
      <c r="O166" s="206" t="str">
        <f>IF($A$39&lt;3,"",IF(ISNUMBER($P166),SUBTOTAL(3,$P$40:P166),""))</f>
        <v/>
      </c>
      <c r="P166" s="202"/>
      <c r="Q166" s="203" t="str">
        <f t="shared" si="5"/>
        <v/>
      </c>
      <c r="R166" s="204" t="str">
        <f t="shared" si="6"/>
        <v/>
      </c>
      <c r="S166" s="205" t="str">
        <f t="shared" si="7"/>
        <v/>
      </c>
      <c r="T166" s="204" t="str">
        <f t="shared" si="4"/>
        <v/>
      </c>
      <c r="U166" s="200"/>
    </row>
    <row r="167" spans="15:21" ht="16.149999999999999" customHeight="1" x14ac:dyDescent="0.2">
      <c r="O167" s="206" t="str">
        <f>IF($A$39&lt;3,"",IF(ISNUMBER($P167),SUBTOTAL(3,$P$40:P167),""))</f>
        <v/>
      </c>
      <c r="P167" s="202"/>
      <c r="Q167" s="203" t="str">
        <f t="shared" si="5"/>
        <v/>
      </c>
      <c r="R167" s="204" t="str">
        <f t="shared" si="6"/>
        <v/>
      </c>
      <c r="S167" s="205" t="str">
        <f t="shared" si="7"/>
        <v/>
      </c>
      <c r="T167" s="204" t="str">
        <f t="shared" si="4"/>
        <v/>
      </c>
      <c r="U167" s="200"/>
    </row>
    <row r="168" spans="15:21" ht="16.149999999999999" customHeight="1" x14ac:dyDescent="0.2">
      <c r="O168" s="206" t="str">
        <f>IF($A$39&lt;3,"",IF(ISNUMBER($P168),SUBTOTAL(3,$P$40:P168),""))</f>
        <v/>
      </c>
      <c r="P168" s="230"/>
      <c r="Q168" s="203" t="str">
        <f t="shared" si="5"/>
        <v/>
      </c>
      <c r="R168" s="204" t="str">
        <f t="shared" si="6"/>
        <v/>
      </c>
      <c r="S168" s="205" t="str">
        <f t="shared" si="7"/>
        <v/>
      </c>
      <c r="T168" s="204" t="str">
        <f t="shared" si="4"/>
        <v/>
      </c>
      <c r="U168" s="200"/>
    </row>
    <row r="169" spans="15:21" ht="16.149999999999999" customHeight="1" x14ac:dyDescent="0.2">
      <c r="O169" s="206" t="str">
        <f>IF($A$39&lt;3,"",IF(ISNUMBER($P169),SUBTOTAL(3,$P$40:P169),""))</f>
        <v/>
      </c>
      <c r="P169" s="230"/>
      <c r="Q169" s="203" t="str">
        <f t="shared" si="5"/>
        <v/>
      </c>
      <c r="R169" s="204" t="str">
        <f t="shared" si="6"/>
        <v/>
      </c>
      <c r="S169" s="205" t="str">
        <f t="shared" si="7"/>
        <v/>
      </c>
      <c r="T169" s="204" t="str">
        <f t="shared" si="4"/>
        <v/>
      </c>
      <c r="U169" s="200"/>
    </row>
    <row r="170" spans="15:21" ht="16.149999999999999" customHeight="1" x14ac:dyDescent="0.2">
      <c r="O170" s="206" t="str">
        <f>IF($A$39&lt;3,"",IF(ISNUMBER($P170),SUBTOTAL(3,$P$40:P170),""))</f>
        <v/>
      </c>
      <c r="P170" s="230"/>
      <c r="Q170" s="203" t="str">
        <f t="shared" si="5"/>
        <v/>
      </c>
      <c r="R170" s="204" t="str">
        <f t="shared" si="6"/>
        <v/>
      </c>
      <c r="S170" s="205" t="str">
        <f t="shared" si="7"/>
        <v/>
      </c>
      <c r="T170" s="204" t="str">
        <f t="shared" ref="T170:T233" si="8">IF($A$39&lt;3,"",IF(ISNUMBER($P170),_xlfn.NORM.S.INV(($O170-0.375)/($A$39+0.25)),""))</f>
        <v/>
      </c>
      <c r="U170" s="200"/>
    </row>
    <row r="171" spans="15:21" ht="16.149999999999999" customHeight="1" x14ac:dyDescent="0.2">
      <c r="O171" s="206" t="str">
        <f>IF($A$39&lt;3,"",IF(ISNUMBER($P171),SUBTOTAL(3,$P$40:P171),""))</f>
        <v/>
      </c>
      <c r="P171" s="230"/>
      <c r="Q171" s="203" t="str">
        <f t="shared" ref="Q171:Q234" si="9">IF($A$39&lt;3,"",IF(ISNUMBER($P171),($P171-$C$39)^2,""))</f>
        <v/>
      </c>
      <c r="R171" s="204" t="str">
        <f t="shared" ref="R171:R234" si="10">IF($A$39&lt;3,"",IF(ISNUMBER($P171),IF(O171=1,-$F$39,IF(O171=2,-$G$39,IF(O171=$A$39-1,$G$39,IF(O171=$A$39,$F$39,T171/SQRT($L$39))))),""))</f>
        <v/>
      </c>
      <c r="S171" s="205" t="str">
        <f t="shared" ref="S171:S234" si="11">IF($A$39&lt;3,"",IF(ISNUMBER($P171),$R171*$P171,""))</f>
        <v/>
      </c>
      <c r="T171" s="204" t="str">
        <f t="shared" si="8"/>
        <v/>
      </c>
      <c r="U171" s="200"/>
    </row>
    <row r="172" spans="15:21" ht="16.149999999999999" customHeight="1" x14ac:dyDescent="0.2">
      <c r="O172" s="206" t="str">
        <f>IF($A$39&lt;3,"",IF(ISNUMBER($P172),SUBTOTAL(3,$P$40:P172),""))</f>
        <v/>
      </c>
      <c r="P172" s="230"/>
      <c r="Q172" s="203" t="str">
        <f t="shared" si="9"/>
        <v/>
      </c>
      <c r="R172" s="204" t="str">
        <f t="shared" si="10"/>
        <v/>
      </c>
      <c r="S172" s="205" t="str">
        <f t="shared" si="11"/>
        <v/>
      </c>
      <c r="T172" s="204" t="str">
        <f t="shared" si="8"/>
        <v/>
      </c>
      <c r="U172" s="200"/>
    </row>
    <row r="173" spans="15:21" ht="16.149999999999999" customHeight="1" x14ac:dyDescent="0.2">
      <c r="O173" s="206" t="str">
        <f>IF($A$39&lt;3,"",IF(ISNUMBER($P173),SUBTOTAL(3,$P$40:P173),""))</f>
        <v/>
      </c>
      <c r="P173" s="231"/>
      <c r="Q173" s="203" t="str">
        <f t="shared" si="9"/>
        <v/>
      </c>
      <c r="R173" s="204" t="str">
        <f t="shared" si="10"/>
        <v/>
      </c>
      <c r="S173" s="205" t="str">
        <f t="shared" si="11"/>
        <v/>
      </c>
      <c r="T173" s="204" t="str">
        <f t="shared" si="8"/>
        <v/>
      </c>
      <c r="U173" s="200"/>
    </row>
    <row r="174" spans="15:21" ht="16.149999999999999" customHeight="1" x14ac:dyDescent="0.2">
      <c r="O174" s="206" t="str">
        <f>IF($A$39&lt;3,"",IF(ISNUMBER($P174),SUBTOTAL(3,$P$40:P174),""))</f>
        <v/>
      </c>
      <c r="P174" s="231"/>
      <c r="Q174" s="203" t="str">
        <f t="shared" si="9"/>
        <v/>
      </c>
      <c r="R174" s="204" t="str">
        <f t="shared" si="10"/>
        <v/>
      </c>
      <c r="S174" s="205" t="str">
        <f t="shared" si="11"/>
        <v/>
      </c>
      <c r="T174" s="204" t="str">
        <f t="shared" si="8"/>
        <v/>
      </c>
      <c r="U174" s="200"/>
    </row>
    <row r="175" spans="15:21" ht="16.149999999999999" customHeight="1" x14ac:dyDescent="0.2">
      <c r="O175" s="206" t="str">
        <f>IF($A$39&lt;3,"",IF(ISNUMBER($P175),SUBTOTAL(3,$P$40:P175),""))</f>
        <v/>
      </c>
      <c r="P175" s="231"/>
      <c r="Q175" s="203" t="str">
        <f t="shared" si="9"/>
        <v/>
      </c>
      <c r="R175" s="204" t="str">
        <f t="shared" si="10"/>
        <v/>
      </c>
      <c r="S175" s="205" t="str">
        <f t="shared" si="11"/>
        <v/>
      </c>
      <c r="T175" s="204" t="str">
        <f t="shared" si="8"/>
        <v/>
      </c>
      <c r="U175" s="200"/>
    </row>
    <row r="176" spans="15:21" ht="16.149999999999999" customHeight="1" x14ac:dyDescent="0.2">
      <c r="O176" s="206" t="str">
        <f>IF($A$39&lt;3,"",IF(ISNUMBER($P176),SUBTOTAL(3,$P$40:P176),""))</f>
        <v/>
      </c>
      <c r="P176" s="231"/>
      <c r="Q176" s="203" t="str">
        <f t="shared" si="9"/>
        <v/>
      </c>
      <c r="R176" s="204" t="str">
        <f t="shared" si="10"/>
        <v/>
      </c>
      <c r="S176" s="205" t="str">
        <f t="shared" si="11"/>
        <v/>
      </c>
      <c r="T176" s="204" t="str">
        <f t="shared" si="8"/>
        <v/>
      </c>
      <c r="U176" s="200"/>
    </row>
    <row r="177" spans="15:21" ht="16.149999999999999" customHeight="1" x14ac:dyDescent="0.2">
      <c r="O177" s="203" t="str">
        <f>IF($A$39&lt;3,"",IF(ISNUMBER($P177),SUBTOTAL(3,$P$40:P177),""))</f>
        <v/>
      </c>
      <c r="P177" s="232"/>
      <c r="Q177" s="203" t="str">
        <f t="shared" si="9"/>
        <v/>
      </c>
      <c r="R177" s="204" t="str">
        <f t="shared" si="10"/>
        <v/>
      </c>
      <c r="S177" s="205" t="str">
        <f t="shared" si="11"/>
        <v/>
      </c>
      <c r="T177" s="204" t="str">
        <f t="shared" si="8"/>
        <v/>
      </c>
      <c r="U177" s="200"/>
    </row>
    <row r="178" spans="15:21" ht="16.149999999999999" customHeight="1" x14ac:dyDescent="0.2">
      <c r="O178" s="206" t="str">
        <f>IF($A$39&lt;3,"",IF(ISNUMBER($P178),SUBTOTAL(3,$P$40:P178),""))</f>
        <v/>
      </c>
      <c r="Q178" s="203" t="str">
        <f t="shared" si="9"/>
        <v/>
      </c>
      <c r="R178" s="204" t="str">
        <f t="shared" si="10"/>
        <v/>
      </c>
      <c r="S178" s="205" t="str">
        <f t="shared" si="11"/>
        <v/>
      </c>
      <c r="T178" s="204" t="str">
        <f t="shared" si="8"/>
        <v/>
      </c>
      <c r="U178" s="200"/>
    </row>
    <row r="179" spans="15:21" ht="16.149999999999999" customHeight="1" x14ac:dyDescent="0.2">
      <c r="O179" s="206" t="str">
        <f>IF($A$39&lt;3,"",IF(ISNUMBER($P179),SUBTOTAL(3,$P$40:P179),""))</f>
        <v/>
      </c>
      <c r="Q179" s="203" t="str">
        <f t="shared" si="9"/>
        <v/>
      </c>
      <c r="R179" s="204" t="str">
        <f t="shared" si="10"/>
        <v/>
      </c>
      <c r="S179" s="205" t="str">
        <f t="shared" si="11"/>
        <v/>
      </c>
      <c r="T179" s="204" t="str">
        <f t="shared" si="8"/>
        <v/>
      </c>
      <c r="U179" s="200"/>
    </row>
    <row r="180" spans="15:21" ht="16.149999999999999" customHeight="1" x14ac:dyDescent="0.2">
      <c r="O180" s="206" t="str">
        <f>IF($A$39&lt;3,"",IF(ISNUMBER($P180),SUBTOTAL(3,$P$40:P180),""))</f>
        <v/>
      </c>
      <c r="Q180" s="203" t="str">
        <f t="shared" si="9"/>
        <v/>
      </c>
      <c r="R180" s="204" t="str">
        <f t="shared" si="10"/>
        <v/>
      </c>
      <c r="S180" s="205" t="str">
        <f t="shared" si="11"/>
        <v/>
      </c>
      <c r="T180" s="204" t="str">
        <f t="shared" si="8"/>
        <v/>
      </c>
      <c r="U180" s="200"/>
    </row>
    <row r="181" spans="15:21" ht="16.149999999999999" customHeight="1" x14ac:dyDescent="0.2">
      <c r="O181" s="206" t="str">
        <f>IF($A$39&lt;3,"",IF(ISNUMBER($P181),SUBTOTAL(3,$P$40:P181),""))</f>
        <v/>
      </c>
      <c r="Q181" s="203" t="str">
        <f t="shared" si="9"/>
        <v/>
      </c>
      <c r="R181" s="204" t="str">
        <f t="shared" si="10"/>
        <v/>
      </c>
      <c r="S181" s="205" t="str">
        <f t="shared" si="11"/>
        <v/>
      </c>
      <c r="T181" s="204" t="str">
        <f t="shared" si="8"/>
        <v/>
      </c>
      <c r="U181" s="200"/>
    </row>
    <row r="182" spans="15:21" ht="16.149999999999999" customHeight="1" x14ac:dyDescent="0.2">
      <c r="O182" s="206" t="str">
        <f>IF($A$39&lt;3,"",IF(ISNUMBER($P182),SUBTOTAL(3,$P$40:P182),""))</f>
        <v/>
      </c>
      <c r="Q182" s="203" t="str">
        <f t="shared" si="9"/>
        <v/>
      </c>
      <c r="R182" s="204" t="str">
        <f t="shared" si="10"/>
        <v/>
      </c>
      <c r="S182" s="205" t="str">
        <f t="shared" si="11"/>
        <v/>
      </c>
      <c r="T182" s="204" t="str">
        <f t="shared" si="8"/>
        <v/>
      </c>
      <c r="U182" s="200"/>
    </row>
    <row r="183" spans="15:21" ht="16.149999999999999" customHeight="1" x14ac:dyDescent="0.2">
      <c r="O183" s="206" t="str">
        <f>IF($A$39&lt;3,"",IF(ISNUMBER($P183),SUBTOTAL(3,$P$40:P183),""))</f>
        <v/>
      </c>
      <c r="Q183" s="203" t="str">
        <f t="shared" si="9"/>
        <v/>
      </c>
      <c r="R183" s="204" t="str">
        <f t="shared" si="10"/>
        <v/>
      </c>
      <c r="S183" s="205" t="str">
        <f t="shared" si="11"/>
        <v/>
      </c>
      <c r="T183" s="204" t="str">
        <f t="shared" si="8"/>
        <v/>
      </c>
      <c r="U183" s="200"/>
    </row>
    <row r="184" spans="15:21" ht="16.149999999999999" customHeight="1" x14ac:dyDescent="0.2">
      <c r="O184" s="206" t="str">
        <f>IF($A$39&lt;3,"",IF(ISNUMBER($P184),SUBTOTAL(3,$P$40:P184),""))</f>
        <v/>
      </c>
      <c r="Q184" s="203" t="str">
        <f t="shared" si="9"/>
        <v/>
      </c>
      <c r="R184" s="204" t="str">
        <f t="shared" si="10"/>
        <v/>
      </c>
      <c r="S184" s="205" t="str">
        <f t="shared" si="11"/>
        <v/>
      </c>
      <c r="T184" s="204" t="str">
        <f t="shared" si="8"/>
        <v/>
      </c>
      <c r="U184" s="200"/>
    </row>
    <row r="185" spans="15:21" ht="16.149999999999999" customHeight="1" x14ac:dyDescent="0.2">
      <c r="O185" s="206" t="str">
        <f>IF($A$39&lt;3,"",IF(ISNUMBER($P185),SUBTOTAL(3,$P$40:P185),""))</f>
        <v/>
      </c>
      <c r="Q185" s="203" t="str">
        <f t="shared" si="9"/>
        <v/>
      </c>
      <c r="R185" s="204" t="str">
        <f t="shared" si="10"/>
        <v/>
      </c>
      <c r="S185" s="205" t="str">
        <f t="shared" si="11"/>
        <v/>
      </c>
      <c r="T185" s="204" t="str">
        <f t="shared" si="8"/>
        <v/>
      </c>
      <c r="U185" s="200"/>
    </row>
    <row r="186" spans="15:21" ht="16.149999999999999" customHeight="1" x14ac:dyDescent="0.2">
      <c r="O186" s="206" t="str">
        <f>IF($A$39&lt;3,"",IF(ISNUMBER($P186),SUBTOTAL(3,$P$40:P186),""))</f>
        <v/>
      </c>
      <c r="Q186" s="203" t="str">
        <f t="shared" si="9"/>
        <v/>
      </c>
      <c r="R186" s="204" t="str">
        <f t="shared" si="10"/>
        <v/>
      </c>
      <c r="S186" s="205" t="str">
        <f t="shared" si="11"/>
        <v/>
      </c>
      <c r="T186" s="204" t="str">
        <f t="shared" si="8"/>
        <v/>
      </c>
      <c r="U186" s="200"/>
    </row>
    <row r="187" spans="15:21" ht="16.149999999999999" customHeight="1" x14ac:dyDescent="0.2">
      <c r="O187" s="206" t="str">
        <f>IF($A$39&lt;3,"",IF(ISNUMBER($P187),SUBTOTAL(3,$P$40:P187),""))</f>
        <v/>
      </c>
      <c r="Q187" s="203" t="str">
        <f t="shared" si="9"/>
        <v/>
      </c>
      <c r="R187" s="204" t="str">
        <f t="shared" si="10"/>
        <v/>
      </c>
      <c r="S187" s="205" t="str">
        <f t="shared" si="11"/>
        <v/>
      </c>
      <c r="T187" s="204" t="str">
        <f t="shared" si="8"/>
        <v/>
      </c>
      <c r="U187" s="200"/>
    </row>
    <row r="188" spans="15:21" ht="16.149999999999999" customHeight="1" x14ac:dyDescent="0.2">
      <c r="O188" s="206" t="str">
        <f>IF($A$39&lt;3,"",IF(ISNUMBER($P188),SUBTOTAL(3,$P$40:P188),""))</f>
        <v/>
      </c>
      <c r="Q188" s="203" t="str">
        <f t="shared" si="9"/>
        <v/>
      </c>
      <c r="R188" s="204" t="str">
        <f t="shared" si="10"/>
        <v/>
      </c>
      <c r="S188" s="205" t="str">
        <f t="shared" si="11"/>
        <v/>
      </c>
      <c r="T188" s="204" t="str">
        <f t="shared" si="8"/>
        <v/>
      </c>
      <c r="U188" s="200"/>
    </row>
    <row r="189" spans="15:21" ht="16.149999999999999" customHeight="1" x14ac:dyDescent="0.2">
      <c r="O189" s="206" t="str">
        <f>IF($A$39&lt;3,"",IF(ISNUMBER($P189),SUBTOTAL(3,$P$40:P189),""))</f>
        <v/>
      </c>
      <c r="Q189" s="203" t="str">
        <f t="shared" si="9"/>
        <v/>
      </c>
      <c r="R189" s="204" t="str">
        <f t="shared" si="10"/>
        <v/>
      </c>
      <c r="S189" s="205" t="str">
        <f t="shared" si="11"/>
        <v/>
      </c>
      <c r="T189" s="204" t="str">
        <f t="shared" si="8"/>
        <v/>
      </c>
      <c r="U189" s="200"/>
    </row>
    <row r="190" spans="15:21" ht="16.149999999999999" customHeight="1" x14ac:dyDescent="0.2">
      <c r="O190" s="206" t="str">
        <f>IF($A$39&lt;3,"",IF(ISNUMBER($P190),SUBTOTAL(3,$P$40:P190),""))</f>
        <v/>
      </c>
      <c r="Q190" s="203" t="str">
        <f t="shared" si="9"/>
        <v/>
      </c>
      <c r="R190" s="204" t="str">
        <f t="shared" si="10"/>
        <v/>
      </c>
      <c r="S190" s="205" t="str">
        <f t="shared" si="11"/>
        <v/>
      </c>
      <c r="T190" s="204" t="str">
        <f t="shared" si="8"/>
        <v/>
      </c>
      <c r="U190" s="200"/>
    </row>
    <row r="191" spans="15:21" ht="16.149999999999999" customHeight="1" x14ac:dyDescent="0.2">
      <c r="O191" s="206" t="str">
        <f>IF($A$39&lt;3,"",IF(ISNUMBER($P191),SUBTOTAL(3,$P$40:P191),""))</f>
        <v/>
      </c>
      <c r="Q191" s="203" t="str">
        <f t="shared" si="9"/>
        <v/>
      </c>
      <c r="R191" s="204" t="str">
        <f t="shared" si="10"/>
        <v/>
      </c>
      <c r="S191" s="205" t="str">
        <f t="shared" si="11"/>
        <v/>
      </c>
      <c r="T191" s="204" t="str">
        <f t="shared" si="8"/>
        <v/>
      </c>
      <c r="U191" s="200"/>
    </row>
    <row r="192" spans="15:21" ht="16.149999999999999" customHeight="1" x14ac:dyDescent="0.2">
      <c r="O192" s="206" t="str">
        <f>IF($A$39&lt;3,"",IF(ISNUMBER($P192),SUBTOTAL(3,$P$40:P192),""))</f>
        <v/>
      </c>
      <c r="Q192" s="203" t="str">
        <f t="shared" si="9"/>
        <v/>
      </c>
      <c r="R192" s="204" t="str">
        <f t="shared" si="10"/>
        <v/>
      </c>
      <c r="S192" s="205" t="str">
        <f t="shared" si="11"/>
        <v/>
      </c>
      <c r="T192" s="204" t="str">
        <f t="shared" si="8"/>
        <v/>
      </c>
      <c r="U192" s="200"/>
    </row>
    <row r="193" spans="15:21" ht="16.149999999999999" customHeight="1" x14ac:dyDescent="0.2">
      <c r="O193" s="206" t="str">
        <f>IF($A$39&lt;3,"",IF(ISNUMBER($P193),SUBTOTAL(3,$P$40:P193),""))</f>
        <v/>
      </c>
      <c r="Q193" s="203" t="str">
        <f t="shared" si="9"/>
        <v/>
      </c>
      <c r="R193" s="204" t="str">
        <f t="shared" si="10"/>
        <v/>
      </c>
      <c r="S193" s="205" t="str">
        <f t="shared" si="11"/>
        <v/>
      </c>
      <c r="T193" s="204" t="str">
        <f t="shared" si="8"/>
        <v/>
      </c>
      <c r="U193" s="200"/>
    </row>
    <row r="194" spans="15:21" ht="16.149999999999999" customHeight="1" x14ac:dyDescent="0.2">
      <c r="O194" s="206" t="str">
        <f>IF($A$39&lt;3,"",IF(ISNUMBER($P194),SUBTOTAL(3,$P$40:P194),""))</f>
        <v/>
      </c>
      <c r="Q194" s="203" t="str">
        <f t="shared" si="9"/>
        <v/>
      </c>
      <c r="R194" s="204" t="str">
        <f t="shared" si="10"/>
        <v/>
      </c>
      <c r="S194" s="205" t="str">
        <f t="shared" si="11"/>
        <v/>
      </c>
      <c r="T194" s="204" t="str">
        <f t="shared" si="8"/>
        <v/>
      </c>
      <c r="U194" s="200"/>
    </row>
    <row r="195" spans="15:21" ht="16.149999999999999" customHeight="1" x14ac:dyDescent="0.2">
      <c r="O195" s="206" t="str">
        <f>IF($A$39&lt;3,"",IF(ISNUMBER($P195),SUBTOTAL(3,$P$40:P195),""))</f>
        <v/>
      </c>
      <c r="Q195" s="203" t="str">
        <f t="shared" si="9"/>
        <v/>
      </c>
      <c r="R195" s="204" t="str">
        <f t="shared" si="10"/>
        <v/>
      </c>
      <c r="S195" s="205" t="str">
        <f t="shared" si="11"/>
        <v/>
      </c>
      <c r="T195" s="204" t="str">
        <f t="shared" si="8"/>
        <v/>
      </c>
      <c r="U195" s="200"/>
    </row>
    <row r="196" spans="15:21" ht="16.149999999999999" customHeight="1" x14ac:dyDescent="0.2">
      <c r="O196" s="206" t="str">
        <f>IF($A$39&lt;3,"",IF(ISNUMBER($P196),SUBTOTAL(3,$P$40:P196),""))</f>
        <v/>
      </c>
      <c r="Q196" s="203" t="str">
        <f t="shared" si="9"/>
        <v/>
      </c>
      <c r="R196" s="204" t="str">
        <f t="shared" si="10"/>
        <v/>
      </c>
      <c r="S196" s="205" t="str">
        <f t="shared" si="11"/>
        <v/>
      </c>
      <c r="T196" s="204" t="str">
        <f t="shared" si="8"/>
        <v/>
      </c>
      <c r="U196" s="200"/>
    </row>
    <row r="197" spans="15:21" ht="16.149999999999999" customHeight="1" x14ac:dyDescent="0.2">
      <c r="O197" s="206" t="str">
        <f>IF($A$39&lt;3,"",IF(ISNUMBER($P197),SUBTOTAL(3,$P$40:P197),""))</f>
        <v/>
      </c>
      <c r="Q197" s="203" t="str">
        <f t="shared" si="9"/>
        <v/>
      </c>
      <c r="R197" s="204" t="str">
        <f t="shared" si="10"/>
        <v/>
      </c>
      <c r="S197" s="205" t="str">
        <f t="shared" si="11"/>
        <v/>
      </c>
      <c r="T197" s="204" t="str">
        <f t="shared" si="8"/>
        <v/>
      </c>
      <c r="U197" s="200"/>
    </row>
    <row r="198" spans="15:21" ht="16.149999999999999" customHeight="1" x14ac:dyDescent="0.2">
      <c r="O198" s="206" t="str">
        <f>IF($A$39&lt;3,"",IF(ISNUMBER($P198),SUBTOTAL(3,$P$40:P198),""))</f>
        <v/>
      </c>
      <c r="Q198" s="203" t="str">
        <f t="shared" si="9"/>
        <v/>
      </c>
      <c r="R198" s="204" t="str">
        <f t="shared" si="10"/>
        <v/>
      </c>
      <c r="S198" s="205" t="str">
        <f t="shared" si="11"/>
        <v/>
      </c>
      <c r="T198" s="204" t="str">
        <f t="shared" si="8"/>
        <v/>
      </c>
      <c r="U198" s="200"/>
    </row>
    <row r="199" spans="15:21" ht="16.149999999999999" customHeight="1" x14ac:dyDescent="0.2">
      <c r="O199" s="206" t="str">
        <f>IF($A$39&lt;3,"",IF(ISNUMBER($P199),SUBTOTAL(3,$P$40:P199),""))</f>
        <v/>
      </c>
      <c r="Q199" s="203" t="str">
        <f t="shared" si="9"/>
        <v/>
      </c>
      <c r="R199" s="204" t="str">
        <f t="shared" si="10"/>
        <v/>
      </c>
      <c r="S199" s="205" t="str">
        <f t="shared" si="11"/>
        <v/>
      </c>
      <c r="T199" s="204" t="str">
        <f t="shared" si="8"/>
        <v/>
      </c>
      <c r="U199" s="200"/>
    </row>
    <row r="200" spans="15:21" ht="16.149999999999999" customHeight="1" x14ac:dyDescent="0.2">
      <c r="O200" s="206" t="str">
        <f>IF($A$39&lt;3,"",IF(ISNUMBER($P200),SUBTOTAL(3,$P$40:P200),""))</f>
        <v/>
      </c>
      <c r="Q200" s="203" t="str">
        <f t="shared" si="9"/>
        <v/>
      </c>
      <c r="R200" s="204" t="str">
        <f t="shared" si="10"/>
        <v/>
      </c>
      <c r="S200" s="205" t="str">
        <f t="shared" si="11"/>
        <v/>
      </c>
      <c r="T200" s="204" t="str">
        <f t="shared" si="8"/>
        <v/>
      </c>
      <c r="U200" s="200"/>
    </row>
    <row r="201" spans="15:21" ht="16.149999999999999" customHeight="1" x14ac:dyDescent="0.2">
      <c r="O201" s="206" t="str">
        <f>IF($A$39&lt;3,"",IF(ISNUMBER($P201),SUBTOTAL(3,$P$40:P201),""))</f>
        <v/>
      </c>
      <c r="Q201" s="203" t="str">
        <f t="shared" si="9"/>
        <v/>
      </c>
      <c r="R201" s="204" t="str">
        <f t="shared" si="10"/>
        <v/>
      </c>
      <c r="S201" s="205" t="str">
        <f t="shared" si="11"/>
        <v/>
      </c>
      <c r="T201" s="204" t="str">
        <f t="shared" si="8"/>
        <v/>
      </c>
      <c r="U201" s="200"/>
    </row>
    <row r="202" spans="15:21" ht="16.149999999999999" customHeight="1" x14ac:dyDescent="0.2">
      <c r="O202" s="206" t="str">
        <f>IF($A$39&lt;3,"",IF(ISNUMBER($P202),SUBTOTAL(3,$P$40:P202),""))</f>
        <v/>
      </c>
      <c r="Q202" s="203" t="str">
        <f t="shared" si="9"/>
        <v/>
      </c>
      <c r="R202" s="204" t="str">
        <f t="shared" si="10"/>
        <v/>
      </c>
      <c r="S202" s="205" t="str">
        <f t="shared" si="11"/>
        <v/>
      </c>
      <c r="T202" s="204" t="str">
        <f t="shared" si="8"/>
        <v/>
      </c>
      <c r="U202" s="200"/>
    </row>
    <row r="203" spans="15:21" ht="16.149999999999999" customHeight="1" x14ac:dyDescent="0.2">
      <c r="O203" s="206" t="str">
        <f>IF($A$39&lt;3,"",IF(ISNUMBER($P203),SUBTOTAL(3,$P$40:P203),""))</f>
        <v/>
      </c>
      <c r="Q203" s="203" t="str">
        <f t="shared" si="9"/>
        <v/>
      </c>
      <c r="R203" s="204" t="str">
        <f t="shared" si="10"/>
        <v/>
      </c>
      <c r="S203" s="205" t="str">
        <f t="shared" si="11"/>
        <v/>
      </c>
      <c r="T203" s="204" t="str">
        <f t="shared" si="8"/>
        <v/>
      </c>
      <c r="U203" s="200"/>
    </row>
    <row r="204" spans="15:21" ht="16.149999999999999" customHeight="1" x14ac:dyDescent="0.2">
      <c r="O204" s="206" t="str">
        <f>IF($A$39&lt;3,"",IF(ISNUMBER($P204),SUBTOTAL(3,$P$40:P204),""))</f>
        <v/>
      </c>
      <c r="Q204" s="203" t="str">
        <f t="shared" si="9"/>
        <v/>
      </c>
      <c r="R204" s="204" t="str">
        <f t="shared" si="10"/>
        <v/>
      </c>
      <c r="S204" s="205" t="str">
        <f t="shared" si="11"/>
        <v/>
      </c>
      <c r="T204" s="204" t="str">
        <f t="shared" si="8"/>
        <v/>
      </c>
      <c r="U204" s="200"/>
    </row>
    <row r="205" spans="15:21" ht="16.149999999999999" customHeight="1" x14ac:dyDescent="0.2">
      <c r="O205" s="206" t="str">
        <f>IF($A$39&lt;3,"",IF(ISNUMBER($P205),SUBTOTAL(3,$P$40:P205),""))</f>
        <v/>
      </c>
      <c r="Q205" s="203" t="str">
        <f t="shared" si="9"/>
        <v/>
      </c>
      <c r="R205" s="204" t="str">
        <f t="shared" si="10"/>
        <v/>
      </c>
      <c r="S205" s="205" t="str">
        <f t="shared" si="11"/>
        <v/>
      </c>
      <c r="T205" s="204" t="str">
        <f t="shared" si="8"/>
        <v/>
      </c>
      <c r="U205" s="200"/>
    </row>
    <row r="206" spans="15:21" ht="16.149999999999999" customHeight="1" x14ac:dyDescent="0.2">
      <c r="O206" s="206" t="str">
        <f>IF($A$39&lt;3,"",IF(ISNUMBER($P206),SUBTOTAL(3,$P$40:P206),""))</f>
        <v/>
      </c>
      <c r="Q206" s="203" t="str">
        <f t="shared" si="9"/>
        <v/>
      </c>
      <c r="R206" s="204" t="str">
        <f t="shared" si="10"/>
        <v/>
      </c>
      <c r="S206" s="205" t="str">
        <f t="shared" si="11"/>
        <v/>
      </c>
      <c r="T206" s="204" t="str">
        <f t="shared" si="8"/>
        <v/>
      </c>
      <c r="U206" s="200"/>
    </row>
    <row r="207" spans="15:21" ht="16.149999999999999" customHeight="1" x14ac:dyDescent="0.2">
      <c r="O207" s="206" t="str">
        <f>IF($A$39&lt;3,"",IF(ISNUMBER($P207),SUBTOTAL(3,$P$40:P207),""))</f>
        <v/>
      </c>
      <c r="Q207" s="203" t="str">
        <f t="shared" si="9"/>
        <v/>
      </c>
      <c r="R207" s="204" t="str">
        <f t="shared" si="10"/>
        <v/>
      </c>
      <c r="S207" s="205" t="str">
        <f t="shared" si="11"/>
        <v/>
      </c>
      <c r="T207" s="204" t="str">
        <f t="shared" si="8"/>
        <v/>
      </c>
      <c r="U207" s="200"/>
    </row>
    <row r="208" spans="15:21" ht="16.149999999999999" customHeight="1" x14ac:dyDescent="0.2">
      <c r="O208" s="206" t="str">
        <f>IF($A$39&lt;3,"",IF(ISNUMBER($P208),SUBTOTAL(3,$P$40:P208),""))</f>
        <v/>
      </c>
      <c r="Q208" s="203" t="str">
        <f t="shared" si="9"/>
        <v/>
      </c>
      <c r="R208" s="204" t="str">
        <f t="shared" si="10"/>
        <v/>
      </c>
      <c r="S208" s="205" t="str">
        <f t="shared" si="11"/>
        <v/>
      </c>
      <c r="T208" s="204" t="str">
        <f t="shared" si="8"/>
        <v/>
      </c>
      <c r="U208" s="200"/>
    </row>
    <row r="209" spans="15:21" ht="16.149999999999999" customHeight="1" x14ac:dyDescent="0.2">
      <c r="O209" s="206" t="str">
        <f>IF($A$39&lt;3,"",IF(ISNUMBER($P209),SUBTOTAL(3,$P$40:P209),""))</f>
        <v/>
      </c>
      <c r="Q209" s="203" t="str">
        <f t="shared" si="9"/>
        <v/>
      </c>
      <c r="R209" s="204" t="str">
        <f t="shared" si="10"/>
        <v/>
      </c>
      <c r="S209" s="205" t="str">
        <f t="shared" si="11"/>
        <v/>
      </c>
      <c r="T209" s="204" t="str">
        <f t="shared" si="8"/>
        <v/>
      </c>
      <c r="U209" s="200"/>
    </row>
    <row r="210" spans="15:21" ht="16.149999999999999" customHeight="1" x14ac:dyDescent="0.2">
      <c r="O210" s="206" t="str">
        <f>IF($A$39&lt;3,"",IF(ISNUMBER($P210),SUBTOTAL(3,$P$40:P210),""))</f>
        <v/>
      </c>
      <c r="Q210" s="203" t="str">
        <f t="shared" si="9"/>
        <v/>
      </c>
      <c r="R210" s="204" t="str">
        <f t="shared" si="10"/>
        <v/>
      </c>
      <c r="S210" s="205" t="str">
        <f t="shared" si="11"/>
        <v/>
      </c>
      <c r="T210" s="204" t="str">
        <f t="shared" si="8"/>
        <v/>
      </c>
      <c r="U210" s="200"/>
    </row>
    <row r="211" spans="15:21" ht="16.149999999999999" customHeight="1" x14ac:dyDescent="0.2">
      <c r="O211" s="206" t="str">
        <f>IF($A$39&lt;3,"",IF(ISNUMBER($P211),SUBTOTAL(3,$P$40:P211),""))</f>
        <v/>
      </c>
      <c r="Q211" s="203" t="str">
        <f t="shared" si="9"/>
        <v/>
      </c>
      <c r="R211" s="204" t="str">
        <f t="shared" si="10"/>
        <v/>
      </c>
      <c r="S211" s="205" t="str">
        <f t="shared" si="11"/>
        <v/>
      </c>
      <c r="T211" s="204" t="str">
        <f t="shared" si="8"/>
        <v/>
      </c>
      <c r="U211" s="200"/>
    </row>
    <row r="212" spans="15:21" ht="16.149999999999999" customHeight="1" x14ac:dyDescent="0.2">
      <c r="O212" s="206" t="str">
        <f>IF($A$39&lt;3,"",IF(ISNUMBER($P212),SUBTOTAL(3,$P$40:P212),""))</f>
        <v/>
      </c>
      <c r="Q212" s="203" t="str">
        <f t="shared" si="9"/>
        <v/>
      </c>
      <c r="R212" s="204" t="str">
        <f t="shared" si="10"/>
        <v/>
      </c>
      <c r="S212" s="205" t="str">
        <f t="shared" si="11"/>
        <v/>
      </c>
      <c r="T212" s="204" t="str">
        <f t="shared" si="8"/>
        <v/>
      </c>
      <c r="U212" s="200"/>
    </row>
    <row r="213" spans="15:21" ht="16.149999999999999" customHeight="1" x14ac:dyDescent="0.2">
      <c r="O213" s="206" t="str">
        <f>IF($A$39&lt;3,"",IF(ISNUMBER($P213),SUBTOTAL(3,$P$40:P213),""))</f>
        <v/>
      </c>
      <c r="Q213" s="203" t="str">
        <f t="shared" si="9"/>
        <v/>
      </c>
      <c r="R213" s="204" t="str">
        <f t="shared" si="10"/>
        <v/>
      </c>
      <c r="S213" s="205" t="str">
        <f t="shared" si="11"/>
        <v/>
      </c>
      <c r="T213" s="204" t="str">
        <f t="shared" si="8"/>
        <v/>
      </c>
      <c r="U213" s="200"/>
    </row>
    <row r="214" spans="15:21" ht="16.149999999999999" customHeight="1" x14ac:dyDescent="0.2">
      <c r="O214" s="206" t="str">
        <f>IF($A$39&lt;3,"",IF(ISNUMBER($P214),SUBTOTAL(3,$P$40:P214),""))</f>
        <v/>
      </c>
      <c r="Q214" s="203" t="str">
        <f t="shared" si="9"/>
        <v/>
      </c>
      <c r="R214" s="204" t="str">
        <f t="shared" si="10"/>
        <v/>
      </c>
      <c r="S214" s="205" t="str">
        <f t="shared" si="11"/>
        <v/>
      </c>
      <c r="T214" s="204" t="str">
        <f t="shared" si="8"/>
        <v/>
      </c>
      <c r="U214" s="200"/>
    </row>
    <row r="215" spans="15:21" ht="16.149999999999999" customHeight="1" x14ac:dyDescent="0.2">
      <c r="O215" s="206" t="str">
        <f>IF($A$39&lt;3,"",IF(ISNUMBER($P215),SUBTOTAL(3,$P$40:P215),""))</f>
        <v/>
      </c>
      <c r="Q215" s="203" t="str">
        <f t="shared" si="9"/>
        <v/>
      </c>
      <c r="R215" s="204" t="str">
        <f t="shared" si="10"/>
        <v/>
      </c>
      <c r="S215" s="205" t="str">
        <f t="shared" si="11"/>
        <v/>
      </c>
      <c r="T215" s="204" t="str">
        <f t="shared" si="8"/>
        <v/>
      </c>
      <c r="U215" s="200"/>
    </row>
    <row r="216" spans="15:21" ht="16.149999999999999" customHeight="1" x14ac:dyDescent="0.2">
      <c r="O216" s="206" t="str">
        <f>IF($A$39&lt;3,"",IF(ISNUMBER($P216),SUBTOTAL(3,$P$40:P216),""))</f>
        <v/>
      </c>
      <c r="Q216" s="203" t="str">
        <f t="shared" si="9"/>
        <v/>
      </c>
      <c r="R216" s="204" t="str">
        <f t="shared" si="10"/>
        <v/>
      </c>
      <c r="S216" s="205" t="str">
        <f t="shared" si="11"/>
        <v/>
      </c>
      <c r="T216" s="204" t="str">
        <f t="shared" si="8"/>
        <v/>
      </c>
      <c r="U216" s="200"/>
    </row>
    <row r="217" spans="15:21" ht="16.149999999999999" customHeight="1" x14ac:dyDescent="0.2">
      <c r="O217" s="206" t="str">
        <f>IF($A$39&lt;3,"",IF(ISNUMBER($P217),SUBTOTAL(3,$P$40:P217),""))</f>
        <v/>
      </c>
      <c r="Q217" s="203" t="str">
        <f t="shared" si="9"/>
        <v/>
      </c>
      <c r="R217" s="204" t="str">
        <f t="shared" si="10"/>
        <v/>
      </c>
      <c r="S217" s="205" t="str">
        <f t="shared" si="11"/>
        <v/>
      </c>
      <c r="T217" s="204" t="str">
        <f t="shared" si="8"/>
        <v/>
      </c>
      <c r="U217" s="200"/>
    </row>
    <row r="218" spans="15:21" ht="16.149999999999999" customHeight="1" x14ac:dyDescent="0.2">
      <c r="O218" s="206" t="str">
        <f>IF($A$39&lt;3,"",IF(ISNUMBER($P218),SUBTOTAL(3,$P$40:P218),""))</f>
        <v/>
      </c>
      <c r="Q218" s="203" t="str">
        <f t="shared" si="9"/>
        <v/>
      </c>
      <c r="R218" s="204" t="str">
        <f t="shared" si="10"/>
        <v/>
      </c>
      <c r="S218" s="205" t="str">
        <f t="shared" si="11"/>
        <v/>
      </c>
      <c r="T218" s="204" t="str">
        <f t="shared" si="8"/>
        <v/>
      </c>
      <c r="U218" s="200"/>
    </row>
    <row r="219" spans="15:21" ht="16.149999999999999" customHeight="1" x14ac:dyDescent="0.2">
      <c r="O219" s="206" t="str">
        <f>IF($A$39&lt;3,"",IF(ISNUMBER($P219),SUBTOTAL(3,$P$40:P219),""))</f>
        <v/>
      </c>
      <c r="Q219" s="203" t="str">
        <f t="shared" si="9"/>
        <v/>
      </c>
      <c r="R219" s="204" t="str">
        <f t="shared" si="10"/>
        <v/>
      </c>
      <c r="S219" s="205" t="str">
        <f t="shared" si="11"/>
        <v/>
      </c>
      <c r="T219" s="204" t="str">
        <f t="shared" si="8"/>
        <v/>
      </c>
      <c r="U219" s="200"/>
    </row>
    <row r="220" spans="15:21" ht="16.149999999999999" customHeight="1" x14ac:dyDescent="0.2">
      <c r="O220" s="206" t="str">
        <f>IF($A$39&lt;3,"",IF(ISNUMBER($P220),SUBTOTAL(3,$P$40:P220),""))</f>
        <v/>
      </c>
      <c r="Q220" s="203" t="str">
        <f t="shared" si="9"/>
        <v/>
      </c>
      <c r="R220" s="204" t="str">
        <f t="shared" si="10"/>
        <v/>
      </c>
      <c r="S220" s="205" t="str">
        <f t="shared" si="11"/>
        <v/>
      </c>
      <c r="T220" s="204" t="str">
        <f t="shared" si="8"/>
        <v/>
      </c>
      <c r="U220" s="200"/>
    </row>
    <row r="221" spans="15:21" ht="16.149999999999999" customHeight="1" x14ac:dyDescent="0.2">
      <c r="O221" s="206" t="str">
        <f>IF($A$39&lt;3,"",IF(ISNUMBER($P221),SUBTOTAL(3,$P$40:P221),""))</f>
        <v/>
      </c>
      <c r="Q221" s="203" t="str">
        <f t="shared" si="9"/>
        <v/>
      </c>
      <c r="R221" s="204" t="str">
        <f t="shared" si="10"/>
        <v/>
      </c>
      <c r="S221" s="205" t="str">
        <f t="shared" si="11"/>
        <v/>
      </c>
      <c r="T221" s="204" t="str">
        <f t="shared" si="8"/>
        <v/>
      </c>
      <c r="U221" s="200"/>
    </row>
    <row r="222" spans="15:21" ht="16.149999999999999" customHeight="1" x14ac:dyDescent="0.2">
      <c r="O222" s="206" t="str">
        <f>IF($A$39&lt;3,"",IF(ISNUMBER($P222),SUBTOTAL(3,$P$40:P222),""))</f>
        <v/>
      </c>
      <c r="Q222" s="203" t="str">
        <f t="shared" si="9"/>
        <v/>
      </c>
      <c r="R222" s="204" t="str">
        <f t="shared" si="10"/>
        <v/>
      </c>
      <c r="S222" s="205" t="str">
        <f t="shared" si="11"/>
        <v/>
      </c>
      <c r="T222" s="204" t="str">
        <f t="shared" si="8"/>
        <v/>
      </c>
      <c r="U222" s="200"/>
    </row>
    <row r="223" spans="15:21" ht="16.149999999999999" customHeight="1" x14ac:dyDescent="0.2">
      <c r="O223" s="206" t="str">
        <f>IF($A$39&lt;3,"",IF(ISNUMBER($P223),SUBTOTAL(3,$P$40:P223),""))</f>
        <v/>
      </c>
      <c r="Q223" s="203" t="str">
        <f t="shared" si="9"/>
        <v/>
      </c>
      <c r="R223" s="204" t="str">
        <f t="shared" si="10"/>
        <v/>
      </c>
      <c r="S223" s="205" t="str">
        <f t="shared" si="11"/>
        <v/>
      </c>
      <c r="T223" s="204" t="str">
        <f t="shared" si="8"/>
        <v/>
      </c>
      <c r="U223" s="200"/>
    </row>
    <row r="224" spans="15:21" ht="16.149999999999999" customHeight="1" x14ac:dyDescent="0.2">
      <c r="O224" s="206" t="str">
        <f>IF($A$39&lt;3,"",IF(ISNUMBER($P224),SUBTOTAL(3,$P$40:P224),""))</f>
        <v/>
      </c>
      <c r="Q224" s="203" t="str">
        <f t="shared" si="9"/>
        <v/>
      </c>
      <c r="R224" s="204" t="str">
        <f t="shared" si="10"/>
        <v/>
      </c>
      <c r="S224" s="205" t="str">
        <f t="shared" si="11"/>
        <v/>
      </c>
      <c r="T224" s="204" t="str">
        <f t="shared" si="8"/>
        <v/>
      </c>
      <c r="U224" s="200"/>
    </row>
    <row r="225" spans="15:21" ht="16.149999999999999" customHeight="1" x14ac:dyDescent="0.2">
      <c r="O225" s="206" t="str">
        <f>IF($A$39&lt;3,"",IF(ISNUMBER($P225),SUBTOTAL(3,$P$40:P225),""))</f>
        <v/>
      </c>
      <c r="Q225" s="203" t="str">
        <f t="shared" si="9"/>
        <v/>
      </c>
      <c r="R225" s="204" t="str">
        <f t="shared" si="10"/>
        <v/>
      </c>
      <c r="S225" s="205" t="str">
        <f t="shared" si="11"/>
        <v/>
      </c>
      <c r="T225" s="204" t="str">
        <f t="shared" si="8"/>
        <v/>
      </c>
      <c r="U225" s="200"/>
    </row>
    <row r="226" spans="15:21" ht="16.149999999999999" customHeight="1" x14ac:dyDescent="0.2">
      <c r="O226" s="206" t="str">
        <f>IF($A$39&lt;3,"",IF(ISNUMBER($P226),SUBTOTAL(3,$P$40:P226),""))</f>
        <v/>
      </c>
      <c r="Q226" s="203" t="str">
        <f t="shared" si="9"/>
        <v/>
      </c>
      <c r="R226" s="204" t="str">
        <f t="shared" si="10"/>
        <v/>
      </c>
      <c r="S226" s="205" t="str">
        <f t="shared" si="11"/>
        <v/>
      </c>
      <c r="T226" s="204" t="str">
        <f t="shared" si="8"/>
        <v/>
      </c>
      <c r="U226" s="200"/>
    </row>
    <row r="227" spans="15:21" ht="16.149999999999999" customHeight="1" x14ac:dyDescent="0.2">
      <c r="O227" s="206" t="str">
        <f>IF($A$39&lt;3,"",IF(ISNUMBER($P227),SUBTOTAL(3,$P$40:P227),""))</f>
        <v/>
      </c>
      <c r="Q227" s="203" t="str">
        <f t="shared" si="9"/>
        <v/>
      </c>
      <c r="R227" s="204" t="str">
        <f t="shared" si="10"/>
        <v/>
      </c>
      <c r="S227" s="205" t="str">
        <f t="shared" si="11"/>
        <v/>
      </c>
      <c r="T227" s="204" t="str">
        <f t="shared" si="8"/>
        <v/>
      </c>
      <c r="U227" s="200"/>
    </row>
    <row r="228" spans="15:21" ht="16.149999999999999" customHeight="1" x14ac:dyDescent="0.2">
      <c r="O228" s="206" t="str">
        <f>IF($A$39&lt;3,"",IF(ISNUMBER($P228),SUBTOTAL(3,$P$40:P228),""))</f>
        <v/>
      </c>
      <c r="Q228" s="203" t="str">
        <f t="shared" si="9"/>
        <v/>
      </c>
      <c r="R228" s="204" t="str">
        <f t="shared" si="10"/>
        <v/>
      </c>
      <c r="S228" s="205" t="str">
        <f t="shared" si="11"/>
        <v/>
      </c>
      <c r="T228" s="204" t="str">
        <f t="shared" si="8"/>
        <v/>
      </c>
      <c r="U228" s="200"/>
    </row>
    <row r="229" spans="15:21" ht="16.149999999999999" customHeight="1" x14ac:dyDescent="0.2">
      <c r="O229" s="206" t="str">
        <f>IF($A$39&lt;3,"",IF(ISNUMBER($P229),SUBTOTAL(3,$P$40:P229),""))</f>
        <v/>
      </c>
      <c r="Q229" s="203" t="str">
        <f t="shared" si="9"/>
        <v/>
      </c>
      <c r="R229" s="204" t="str">
        <f t="shared" si="10"/>
        <v/>
      </c>
      <c r="S229" s="205" t="str">
        <f t="shared" si="11"/>
        <v/>
      </c>
      <c r="T229" s="204" t="str">
        <f t="shared" si="8"/>
        <v/>
      </c>
      <c r="U229" s="200"/>
    </row>
    <row r="230" spans="15:21" ht="16.149999999999999" customHeight="1" x14ac:dyDescent="0.2">
      <c r="O230" s="206" t="str">
        <f>IF($A$39&lt;3,"",IF(ISNUMBER($P230),SUBTOTAL(3,$P$40:P230),""))</f>
        <v/>
      </c>
      <c r="Q230" s="203" t="str">
        <f t="shared" si="9"/>
        <v/>
      </c>
      <c r="R230" s="204" t="str">
        <f t="shared" si="10"/>
        <v/>
      </c>
      <c r="S230" s="205" t="str">
        <f t="shared" si="11"/>
        <v/>
      </c>
      <c r="T230" s="204" t="str">
        <f t="shared" si="8"/>
        <v/>
      </c>
      <c r="U230" s="200"/>
    </row>
    <row r="231" spans="15:21" ht="16.149999999999999" customHeight="1" x14ac:dyDescent="0.2">
      <c r="O231" s="206" t="str">
        <f>IF($A$39&lt;3,"",IF(ISNUMBER($P231),SUBTOTAL(3,$P$40:P231),""))</f>
        <v/>
      </c>
      <c r="Q231" s="203" t="str">
        <f t="shared" si="9"/>
        <v/>
      </c>
      <c r="R231" s="204" t="str">
        <f t="shared" si="10"/>
        <v/>
      </c>
      <c r="S231" s="205" t="str">
        <f t="shared" si="11"/>
        <v/>
      </c>
      <c r="T231" s="204" t="str">
        <f t="shared" si="8"/>
        <v/>
      </c>
      <c r="U231" s="200"/>
    </row>
    <row r="232" spans="15:21" ht="16.149999999999999" customHeight="1" x14ac:dyDescent="0.2">
      <c r="O232" s="206" t="str">
        <f>IF($A$39&lt;3,"",IF(ISNUMBER($P232),SUBTOTAL(3,$P$40:P232),""))</f>
        <v/>
      </c>
      <c r="Q232" s="203" t="str">
        <f t="shared" si="9"/>
        <v/>
      </c>
      <c r="R232" s="204" t="str">
        <f t="shared" si="10"/>
        <v/>
      </c>
      <c r="S232" s="205" t="str">
        <f t="shared" si="11"/>
        <v/>
      </c>
      <c r="T232" s="204" t="str">
        <f t="shared" si="8"/>
        <v/>
      </c>
      <c r="U232" s="200"/>
    </row>
    <row r="233" spans="15:21" ht="16.149999999999999" customHeight="1" x14ac:dyDescent="0.2">
      <c r="O233" s="206" t="str">
        <f>IF($A$39&lt;3,"",IF(ISNUMBER($P233),SUBTOTAL(3,$P$40:P233),""))</f>
        <v/>
      </c>
      <c r="Q233" s="203" t="str">
        <f t="shared" si="9"/>
        <v/>
      </c>
      <c r="R233" s="204" t="str">
        <f t="shared" si="10"/>
        <v/>
      </c>
      <c r="S233" s="205" t="str">
        <f t="shared" si="11"/>
        <v/>
      </c>
      <c r="T233" s="204" t="str">
        <f t="shared" si="8"/>
        <v/>
      </c>
      <c r="U233" s="200"/>
    </row>
    <row r="234" spans="15:21" ht="16.149999999999999" customHeight="1" x14ac:dyDescent="0.2">
      <c r="O234" s="206" t="str">
        <f>IF($A$39&lt;3,"",IF(ISNUMBER($P234),SUBTOTAL(3,$P$40:P234),""))</f>
        <v/>
      </c>
      <c r="Q234" s="203" t="str">
        <f t="shared" si="9"/>
        <v/>
      </c>
      <c r="R234" s="204" t="str">
        <f t="shared" si="10"/>
        <v/>
      </c>
      <c r="S234" s="205" t="str">
        <f t="shared" si="11"/>
        <v/>
      </c>
      <c r="T234" s="204" t="str">
        <f t="shared" ref="T234:T254" si="12">IF($A$39&lt;3,"",IF(ISNUMBER($P234),_xlfn.NORM.S.INV(($O234-0.375)/($A$39+0.25)),""))</f>
        <v/>
      </c>
      <c r="U234" s="200"/>
    </row>
    <row r="235" spans="15:21" ht="16.149999999999999" customHeight="1" x14ac:dyDescent="0.2">
      <c r="O235" s="206" t="str">
        <f>IF($A$39&lt;3,"",IF(ISNUMBER($P235),SUBTOTAL(3,$P$40:P235),""))</f>
        <v/>
      </c>
      <c r="Q235" s="203" t="str">
        <f t="shared" ref="Q235:Q254" si="13">IF($A$39&lt;3,"",IF(ISNUMBER($P235),($P235-$C$39)^2,""))</f>
        <v/>
      </c>
      <c r="R235" s="204" t="str">
        <f t="shared" ref="R235:R254" si="14">IF($A$39&lt;3,"",IF(ISNUMBER($P235),IF(O235=1,-$F$39,IF(O235=2,-$G$39,IF(O235=$A$39-1,$G$39,IF(O235=$A$39,$F$39,T235/SQRT($L$39))))),""))</f>
        <v/>
      </c>
      <c r="S235" s="205" t="str">
        <f t="shared" ref="S235:S254" si="15">IF($A$39&lt;3,"",IF(ISNUMBER($P235),$R235*$P235,""))</f>
        <v/>
      </c>
      <c r="T235" s="204" t="str">
        <f t="shared" si="12"/>
        <v/>
      </c>
      <c r="U235" s="200"/>
    </row>
    <row r="236" spans="15:21" ht="16.149999999999999" customHeight="1" x14ac:dyDescent="0.2">
      <c r="O236" s="206" t="str">
        <f>IF($A$39&lt;3,"",IF(ISNUMBER($P236),SUBTOTAL(3,$P$40:P236),""))</f>
        <v/>
      </c>
      <c r="Q236" s="203" t="str">
        <f t="shared" si="13"/>
        <v/>
      </c>
      <c r="R236" s="204" t="str">
        <f t="shared" si="14"/>
        <v/>
      </c>
      <c r="S236" s="205" t="str">
        <f t="shared" si="15"/>
        <v/>
      </c>
      <c r="T236" s="204" t="str">
        <f t="shared" si="12"/>
        <v/>
      </c>
      <c r="U236" s="200"/>
    </row>
    <row r="237" spans="15:21" ht="16.149999999999999" customHeight="1" x14ac:dyDescent="0.2">
      <c r="O237" s="206" t="str">
        <f>IF($A$39&lt;3,"",IF(ISNUMBER($P237),SUBTOTAL(3,$P$40:P237),""))</f>
        <v/>
      </c>
      <c r="Q237" s="203" t="str">
        <f t="shared" si="13"/>
        <v/>
      </c>
      <c r="R237" s="204" t="str">
        <f t="shared" si="14"/>
        <v/>
      </c>
      <c r="S237" s="205" t="str">
        <f t="shared" si="15"/>
        <v/>
      </c>
      <c r="T237" s="204" t="str">
        <f t="shared" si="12"/>
        <v/>
      </c>
      <c r="U237" s="200"/>
    </row>
    <row r="238" spans="15:21" ht="16.149999999999999" customHeight="1" x14ac:dyDescent="0.2">
      <c r="O238" s="206" t="str">
        <f>IF($A$39&lt;3,"",IF(ISNUMBER($P238),SUBTOTAL(3,$P$40:P238),""))</f>
        <v/>
      </c>
      <c r="Q238" s="203" t="str">
        <f t="shared" si="13"/>
        <v/>
      </c>
      <c r="R238" s="204" t="str">
        <f t="shared" si="14"/>
        <v/>
      </c>
      <c r="S238" s="205" t="str">
        <f t="shared" si="15"/>
        <v/>
      </c>
      <c r="T238" s="204" t="str">
        <f t="shared" si="12"/>
        <v/>
      </c>
      <c r="U238" s="200"/>
    </row>
    <row r="239" spans="15:21" ht="16.149999999999999" customHeight="1" x14ac:dyDescent="0.2">
      <c r="O239" s="206" t="str">
        <f>IF($A$39&lt;3,"",IF(ISNUMBER($P239),SUBTOTAL(3,$P$40:P239),""))</f>
        <v/>
      </c>
      <c r="Q239" s="203" t="str">
        <f t="shared" si="13"/>
        <v/>
      </c>
      <c r="R239" s="204" t="str">
        <f t="shared" si="14"/>
        <v/>
      </c>
      <c r="S239" s="205" t="str">
        <f t="shared" si="15"/>
        <v/>
      </c>
      <c r="T239" s="204" t="str">
        <f t="shared" si="12"/>
        <v/>
      </c>
      <c r="U239" s="200"/>
    </row>
    <row r="240" spans="15:21" ht="16.149999999999999" customHeight="1" x14ac:dyDescent="0.2">
      <c r="O240" s="206" t="str">
        <f>IF($A$39&lt;3,"",IF(ISNUMBER($P240),SUBTOTAL(3,$P$40:P240),""))</f>
        <v/>
      </c>
      <c r="Q240" s="203" t="str">
        <f t="shared" si="13"/>
        <v/>
      </c>
      <c r="R240" s="204" t="str">
        <f t="shared" si="14"/>
        <v/>
      </c>
      <c r="S240" s="205" t="str">
        <f t="shared" si="15"/>
        <v/>
      </c>
      <c r="T240" s="204" t="str">
        <f t="shared" si="12"/>
        <v/>
      </c>
      <c r="U240" s="200"/>
    </row>
    <row r="241" spans="15:21" ht="16.149999999999999" customHeight="1" x14ac:dyDescent="0.2">
      <c r="O241" s="206" t="str">
        <f>IF($A$39&lt;3,"",IF(ISNUMBER($P241),SUBTOTAL(3,$P$40:P241),""))</f>
        <v/>
      </c>
      <c r="Q241" s="203" t="str">
        <f t="shared" si="13"/>
        <v/>
      </c>
      <c r="R241" s="204" t="str">
        <f t="shared" si="14"/>
        <v/>
      </c>
      <c r="S241" s="205" t="str">
        <f t="shared" si="15"/>
        <v/>
      </c>
      <c r="T241" s="204" t="str">
        <f t="shared" si="12"/>
        <v/>
      </c>
      <c r="U241" s="200"/>
    </row>
    <row r="242" spans="15:21" ht="16.149999999999999" customHeight="1" x14ac:dyDescent="0.2">
      <c r="O242" s="206" t="str">
        <f>IF($A$39&lt;3,"",IF(ISNUMBER($P242),SUBTOTAL(3,$P$40:P242),""))</f>
        <v/>
      </c>
      <c r="Q242" s="203" t="str">
        <f t="shared" si="13"/>
        <v/>
      </c>
      <c r="R242" s="204" t="str">
        <f t="shared" si="14"/>
        <v/>
      </c>
      <c r="S242" s="205" t="str">
        <f t="shared" si="15"/>
        <v/>
      </c>
      <c r="T242" s="204" t="str">
        <f t="shared" si="12"/>
        <v/>
      </c>
      <c r="U242" s="200"/>
    </row>
    <row r="243" spans="15:21" ht="16.149999999999999" customHeight="1" x14ac:dyDescent="0.2">
      <c r="O243" s="206" t="str">
        <f>IF($A$39&lt;3,"",IF(ISNUMBER($P243),SUBTOTAL(3,$P$40:P243),""))</f>
        <v/>
      </c>
      <c r="Q243" s="203" t="str">
        <f t="shared" si="13"/>
        <v/>
      </c>
      <c r="R243" s="204" t="str">
        <f t="shared" si="14"/>
        <v/>
      </c>
      <c r="S243" s="205" t="str">
        <f t="shared" si="15"/>
        <v/>
      </c>
      <c r="T243" s="204" t="str">
        <f t="shared" si="12"/>
        <v/>
      </c>
      <c r="U243" s="200"/>
    </row>
    <row r="244" spans="15:21" ht="16.149999999999999" customHeight="1" x14ac:dyDescent="0.2">
      <c r="O244" s="206" t="str">
        <f>IF($A$39&lt;3,"",IF(ISNUMBER($P244),SUBTOTAL(3,$P$40:P244),""))</f>
        <v/>
      </c>
      <c r="Q244" s="203" t="str">
        <f t="shared" si="13"/>
        <v/>
      </c>
      <c r="R244" s="204" t="str">
        <f t="shared" si="14"/>
        <v/>
      </c>
      <c r="S244" s="205" t="str">
        <f t="shared" si="15"/>
        <v/>
      </c>
      <c r="T244" s="204" t="str">
        <f t="shared" si="12"/>
        <v/>
      </c>
      <c r="U244" s="200"/>
    </row>
    <row r="245" spans="15:21" ht="16.149999999999999" customHeight="1" x14ac:dyDescent="0.2">
      <c r="O245" s="206" t="str">
        <f>IF($A$39&lt;3,"",IF(ISNUMBER($P245),SUBTOTAL(3,$P$40:P245),""))</f>
        <v/>
      </c>
      <c r="Q245" s="203" t="str">
        <f t="shared" si="13"/>
        <v/>
      </c>
      <c r="R245" s="204" t="str">
        <f t="shared" si="14"/>
        <v/>
      </c>
      <c r="S245" s="205" t="str">
        <f t="shared" si="15"/>
        <v/>
      </c>
      <c r="T245" s="204" t="str">
        <f t="shared" si="12"/>
        <v/>
      </c>
      <c r="U245" s="200"/>
    </row>
    <row r="246" spans="15:21" ht="16.149999999999999" customHeight="1" x14ac:dyDescent="0.2">
      <c r="O246" s="206" t="str">
        <f>IF($A$39&lt;3,"",IF(ISNUMBER($P246),SUBTOTAL(3,$P$40:P246),""))</f>
        <v/>
      </c>
      <c r="Q246" s="203" t="str">
        <f t="shared" si="13"/>
        <v/>
      </c>
      <c r="R246" s="204" t="str">
        <f t="shared" si="14"/>
        <v/>
      </c>
      <c r="S246" s="205" t="str">
        <f t="shared" si="15"/>
        <v/>
      </c>
      <c r="T246" s="204" t="str">
        <f t="shared" si="12"/>
        <v/>
      </c>
      <c r="U246" s="200"/>
    </row>
    <row r="247" spans="15:21" ht="16.149999999999999" customHeight="1" x14ac:dyDescent="0.2">
      <c r="O247" s="206" t="str">
        <f>IF($A$39&lt;3,"",IF(ISNUMBER($P247),SUBTOTAL(3,$P$40:P247),""))</f>
        <v/>
      </c>
      <c r="Q247" s="203" t="str">
        <f t="shared" si="13"/>
        <v/>
      </c>
      <c r="R247" s="204" t="str">
        <f t="shared" si="14"/>
        <v/>
      </c>
      <c r="S247" s="205" t="str">
        <f t="shared" si="15"/>
        <v/>
      </c>
      <c r="T247" s="204" t="str">
        <f t="shared" si="12"/>
        <v/>
      </c>
      <c r="U247" s="200"/>
    </row>
    <row r="248" spans="15:21" ht="16.149999999999999" customHeight="1" x14ac:dyDescent="0.2">
      <c r="O248" s="206" t="str">
        <f>IF($A$39&lt;3,"",IF(ISNUMBER($P248),SUBTOTAL(3,$P$40:P248),""))</f>
        <v/>
      </c>
      <c r="Q248" s="203" t="str">
        <f t="shared" si="13"/>
        <v/>
      </c>
      <c r="R248" s="204" t="str">
        <f t="shared" si="14"/>
        <v/>
      </c>
      <c r="S248" s="205" t="str">
        <f t="shared" si="15"/>
        <v/>
      </c>
      <c r="T248" s="204" t="str">
        <f t="shared" si="12"/>
        <v/>
      </c>
      <c r="U248" s="200"/>
    </row>
    <row r="249" spans="15:21" ht="16.149999999999999" customHeight="1" x14ac:dyDescent="0.2">
      <c r="O249" s="206" t="str">
        <f>IF($A$39&lt;3,"",IF(ISNUMBER($P249),SUBTOTAL(3,$P$40:P249),""))</f>
        <v/>
      </c>
      <c r="Q249" s="203" t="str">
        <f t="shared" si="13"/>
        <v/>
      </c>
      <c r="R249" s="204" t="str">
        <f t="shared" si="14"/>
        <v/>
      </c>
      <c r="S249" s="205" t="str">
        <f t="shared" si="15"/>
        <v/>
      </c>
      <c r="T249" s="204" t="str">
        <f t="shared" si="12"/>
        <v/>
      </c>
      <c r="U249" s="200"/>
    </row>
    <row r="250" spans="15:21" ht="16.149999999999999" customHeight="1" x14ac:dyDescent="0.2">
      <c r="O250" s="206" t="str">
        <f>IF($A$39&lt;3,"",IF(ISNUMBER($P250),SUBTOTAL(3,$P$40:P250),""))</f>
        <v/>
      </c>
      <c r="Q250" s="203" t="str">
        <f t="shared" si="13"/>
        <v/>
      </c>
      <c r="R250" s="204" t="str">
        <f t="shared" si="14"/>
        <v/>
      </c>
      <c r="S250" s="205" t="str">
        <f t="shared" si="15"/>
        <v/>
      </c>
      <c r="T250" s="204" t="str">
        <f t="shared" si="12"/>
        <v/>
      </c>
      <c r="U250" s="200"/>
    </row>
    <row r="251" spans="15:21" ht="16.149999999999999" customHeight="1" x14ac:dyDescent="0.2">
      <c r="O251" s="206" t="str">
        <f>IF($A$39&lt;3,"",IF(ISNUMBER($P251),SUBTOTAL(3,$P$40:P251),""))</f>
        <v/>
      </c>
      <c r="Q251" s="203" t="str">
        <f t="shared" si="13"/>
        <v/>
      </c>
      <c r="R251" s="204" t="str">
        <f t="shared" si="14"/>
        <v/>
      </c>
      <c r="S251" s="205" t="str">
        <f t="shared" si="15"/>
        <v/>
      </c>
      <c r="T251" s="204" t="str">
        <f t="shared" si="12"/>
        <v/>
      </c>
      <c r="U251" s="200"/>
    </row>
    <row r="252" spans="15:21" ht="16.149999999999999" customHeight="1" x14ac:dyDescent="0.2">
      <c r="O252" s="206" t="str">
        <f>IF($A$39&lt;3,"",IF(ISNUMBER($P252),SUBTOTAL(3,$P$40:P252),""))</f>
        <v/>
      </c>
      <c r="Q252" s="203" t="str">
        <f t="shared" si="13"/>
        <v/>
      </c>
      <c r="R252" s="204" t="str">
        <f t="shared" si="14"/>
        <v/>
      </c>
      <c r="S252" s="205" t="str">
        <f t="shared" si="15"/>
        <v/>
      </c>
      <c r="T252" s="204" t="str">
        <f t="shared" si="12"/>
        <v/>
      </c>
      <c r="U252" s="200"/>
    </row>
    <row r="253" spans="15:21" ht="16.149999999999999" customHeight="1" x14ac:dyDescent="0.2">
      <c r="O253" s="206" t="str">
        <f>IF($A$39&lt;3,"",IF(ISNUMBER($P253),SUBTOTAL(3,$P$40:P253),""))</f>
        <v/>
      </c>
      <c r="Q253" s="203" t="str">
        <f t="shared" si="13"/>
        <v/>
      </c>
      <c r="R253" s="204" t="str">
        <f t="shared" si="14"/>
        <v/>
      </c>
      <c r="S253" s="205" t="str">
        <f t="shared" si="15"/>
        <v/>
      </c>
      <c r="T253" s="204" t="str">
        <f t="shared" si="12"/>
        <v/>
      </c>
      <c r="U253" s="200"/>
    </row>
    <row r="254" spans="15:21" ht="16.149999999999999" customHeight="1" x14ac:dyDescent="0.2">
      <c r="O254" s="233" t="str">
        <f>IF($A$39&lt;3,"",IF(ISNUMBER($P254),SUBTOTAL(3,$P$40:P254),""))</f>
        <v/>
      </c>
      <c r="P254" s="211"/>
      <c r="Q254" s="234" t="str">
        <f t="shared" si="13"/>
        <v/>
      </c>
      <c r="R254" s="235" t="str">
        <f t="shared" si="14"/>
        <v/>
      </c>
      <c r="S254" s="236" t="str">
        <f t="shared" si="15"/>
        <v/>
      </c>
      <c r="T254" s="237" t="str">
        <f t="shared" si="12"/>
        <v/>
      </c>
      <c r="U254" s="200"/>
    </row>
  </sheetData>
  <sheetProtection algorithmName="SHA-512" hashValue="tFDFmA5S2FWPq8OAqOi3CVvqfg/Z+kiT+nezjimSIuszhN4xakR6pqL7+21+pvLVxL1I3Y1MV2RrtZxkSh7YkQ==" saltValue="7OsajVVkKtyICSTG4FIiTQ==" spinCount="100000" sheet="1" objects="1" scenarios="1"/>
  <mergeCells count="16">
    <mergeCell ref="A60:L60"/>
    <mergeCell ref="H67:J67"/>
    <mergeCell ref="G69:H69"/>
    <mergeCell ref="G70:H70"/>
    <mergeCell ref="G45:H45"/>
    <mergeCell ref="G46:H46"/>
    <mergeCell ref="A48:L48"/>
    <mergeCell ref="H55:J55"/>
    <mergeCell ref="G57:H57"/>
    <mergeCell ref="G58:H58"/>
    <mergeCell ref="H42:K43"/>
    <mergeCell ref="A1:O1"/>
    <mergeCell ref="A7:B8"/>
    <mergeCell ref="C7:D8"/>
    <mergeCell ref="A20:O20"/>
    <mergeCell ref="A41:L4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Notes</vt:lpstr>
      <vt:lpstr>Outlier Analysis</vt:lpstr>
      <vt:lpstr>Normal Plots</vt:lpstr>
      <vt:lpstr>Detailed Instructions</vt:lpstr>
      <vt:lpstr>Instructions Flow Chart</vt:lpstr>
      <vt:lpstr>Dixon Lookup Table</vt:lpstr>
      <vt:lpstr>Data Sorting (COD)</vt:lpstr>
      <vt:lpstr>Dixon's Test (COD)</vt:lpstr>
      <vt:lpstr>Rosner's Test (COD)</vt:lpstr>
      <vt:lpstr>Shapiro-Wilk Test (COD)</vt:lpstr>
      <vt:lpstr>Data Sorting (TSS)</vt:lpstr>
      <vt:lpstr>Dixon's Test (TSS)</vt:lpstr>
      <vt:lpstr>Rosner's Test (TSS)</vt:lpstr>
      <vt:lpstr>Shapiro-Wilk Test (TSS)</vt:lpstr>
      <vt:lpstr>'Detailed Instructions'!Print_Area</vt:lpstr>
      <vt:lpstr>'Instructions Flow Chart'!Print_Area</vt:lpstr>
      <vt:lpstr>'Normal Plots'!Print_Area</vt:lpstr>
      <vt:lpstr>'Outlier Analysis'!Print_Area</vt:lpstr>
      <vt:lpstr>'Outlier Analysis'!Print_Titles</vt:lpstr>
    </vt:vector>
  </TitlesOfParts>
  <Company>Los Angeles County Sanitation Districts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McGinnis, Kristopher</dc:creator>
  <cp:lastModifiedBy>McRea, Michelle</cp:lastModifiedBy>
  <cp:lastPrinted>2024-09-24T21:37:49Z</cp:lastPrinted>
  <dcterms:created xsi:type="dcterms:W3CDTF">2023-03-20T17:41:04Z</dcterms:created>
  <dcterms:modified xsi:type="dcterms:W3CDTF">2024-09-24T21:45:38Z</dcterms:modified>
</cp:coreProperties>
</file>